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artin.petera/Documents/"/>
    </mc:Choice>
  </mc:AlternateContent>
  <xr:revisionPtr revIDLastSave="0" documentId="13_ncr:1_{D86591C0-E1CF-CA41-B2D0-0C5A998B3938}" xr6:coauthVersionLast="47" xr6:coauthVersionMax="47" xr10:uidLastSave="{00000000-0000-0000-0000-000000000000}"/>
  <bookViews>
    <workbookView xWindow="0" yWindow="500" windowWidth="28800" windowHeight="16380" xr2:uid="{AE2A850F-EF4A-47B1-876C-771531989866}"/>
  </bookViews>
  <sheets>
    <sheet name="Cover" sheetId="1" r:id="rId1"/>
    <sheet name="Disclaimer" sheetId="2" r:id="rId2"/>
    <sheet name="Notes" sheetId="3" r:id="rId3"/>
    <sheet name="Allwyn Int'l Key financials" sheetId="4" r:id="rId4"/>
    <sheet name="Allwyn Int'l Cflow" sheetId="5" r:id="rId5"/>
    <sheet name="Allwyn Int'l Balance Sheet" sheetId="6" r:id="rId6"/>
    <sheet name="Allwyn Int'l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 name="Ownership Interest" sheetId="16" r:id="rId16"/>
  </sheets>
  <externalReferences>
    <externalReference r:id="rId17"/>
  </externalReferences>
  <definedNames>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mds_allowwriteback___">""</definedName>
    <definedName name="___mds_asyncwriteback___">FALSE</definedName>
    <definedName name="___mds_description___">""</definedName>
    <definedName name="___mds_spreading___">FALSE</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CHGSPD1" hidden="1">#REF!</definedName>
    <definedName name="__123Graph_ACHGSPD2"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EFF" hidden="1">#REF!</definedName>
    <definedName name="__123Graph_BHOMEVAT" hidden="1">#REF!</definedName>
    <definedName name="__123Graph_BCHGSPD1" hidden="1">#REF!</definedName>
    <definedName name="__123Graph_BCHGSPD2"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CHGSPD1" hidden="1">#REF!</definedName>
    <definedName name="__123Graph_XCHGSPD2"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sn1" localSheetId="0" hidden="1">{"Summary",#N/A,FALSE,"Model"}</definedName>
    <definedName name="__sn1" localSheetId="1" hidden="1">{"Summary",#N/A,FALSE,"Model"}</definedName>
    <definedName name="__sn1" hidden="1">{"Summary",#N/A,FALSE,"Model"}</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3" hidden="1">{#N/A,#N/A,TRUE,"Pro Forma";#N/A,#N/A,TRUE,"PF_Bal";#N/A,#N/A,TRUE,"PF_INC";#N/A,#N/A,TRUE,"CBE";#N/A,#N/A,TRUE,"SWK"}</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5"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localSheetId="15"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aa2" hidden="1">{#N/A,#N/A,TRUE,"financial";#N/A,#N/A,TRUE,"plants"}</definedName>
    <definedName name="_ab2" hidden="1">{#N/A,#N/A,TRUE,"Pro Forma";#N/A,#N/A,TRUE,"PF_Bal";#N/A,#N/A,TRUE,"PF_INC";#N/A,#N/A,TRUE,"CBE";#N/A,#N/A,TRUE,"SWK"}</definedName>
    <definedName name="_abc1" localSheetId="0" hidden="1">{#N/A,#N/A,FALSE,"model"}</definedName>
    <definedName name="_abc1" localSheetId="1" hidden="1">{#N/A,#N/A,FALSE,"model"}</definedName>
    <definedName name="_abc1" hidden="1">{#N/A,#N/A,FALSE,"model"}</definedName>
    <definedName name="_ac2" hidden="1">{#N/A,#N/A,TRUE,"Pro Forma";#N/A,#N/A,TRUE,"PF_Bal";#N/A,#N/A,TRUE,"PF_INC";#N/A,#N/A,TRUE,"CBE";#N/A,#N/A,TRUE,"SWK"}</definedName>
    <definedName name="_aca2" hidden="1">{#N/A,#N/A,TRUE,"Pro Forma";#N/A,#N/A,TRUE,"PF_Bal";#N/A,#N/A,TRUE,"PF_INC";#N/A,#N/A,TRUE,"CBE";#N/A,#N/A,TRUE,"SWK"}</definedName>
    <definedName name="_ag2" hidden="1">{#N/A,#N/A,TRUE,"Pro Forma";#N/A,#N/A,TRUE,"PF_Bal";#N/A,#N/A,TRUE,"PF_INC";#N/A,#N/A,TRUE,"CBE";#N/A,#N/A,TRUE,"SWK"}</definedName>
    <definedName name="_AMO_UniqueIdentifier" hidden="1">"'da199573-56ce-44ba-a838-679a627f3a04'"</definedName>
    <definedName name="_as1" hidden="1">{"comp1",#N/A,FALSE,"COMPS";"footnotes",#N/A,FALSE,"COMPS"}</definedName>
    <definedName name="_as2" hidden="1">{"comp1",#N/A,FALSE,"COMPS";"footnotes",#N/A,FALSE,"COMPS"}</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a2" hidden="1">{"comp1",#N/A,FALSE,"COMPS";"footnotes",#N/A,FALSE,"COMPS"}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5">#REF!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fd1" hidden="1">{"comp1",#N/A,FALSE,"COMPS";"footnotes",#N/A,FALSE,"COMPS"}</definedName>
    <definedName name="_Dist_Bin" hidden="1">#REF!</definedName>
    <definedName name="_Dist_Values" hidden="1">#REF!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dp1" hidden="1">{"assumption 50 50",#N/A,TRUE,"Merger";"has gets cash",#N/A,TRUE,"Merger";"accretion dilution",#N/A,TRUE,"Merger";"comparison credit stats",#N/A,TRUE,"Merger";"pf credit stats",#N/A,TRUE,"Merger";"pf sheets",#N/A,TRUE,"Merger"}</definedName>
    <definedName name="_EPM_RETRIEVE_IS_OFFLINE_">#REF!</definedName>
    <definedName name="_eyr1" hidden="1">{"hiden",#N/A,FALSE,"14";"hidden",#N/A,FALSE,"16";"hidden",#N/A,FALSE,"18";"hidden",#N/A,FALSE,"20"}</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5" hidden="1">1/EUReXToLUF</definedName>
    <definedName name="_f1" localSheetId="10" hidden="1">1/EUReXToLUF</definedName>
    <definedName name="_f1" hidden="1">1/EUReXToLUF</definedName>
    <definedName name="_fds2" hidden="1">{"comps",#N/A,FALSE,"comps";"notes",#N/A,FALSE,"comps"}</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5" hidden="1">1/EUROx</definedName>
    <definedName name="_g5" localSheetId="10" hidden="1">1/EUROx</definedName>
    <definedName name="_g5" hidden="1">1/EUROx</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gf1" hidden="1">{"comps",#N/A,FALSE,"comps";"notes",#N/A,FALSE,"comps"}</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k1" hidden="1">{"casespecific",#N/A,FALSE,"Assumptions"}</definedName>
    <definedName name="_Iq2" hidden="1">"c2076"</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ol1" hidden="1">{"away stand alones",#N/A,FALSE,"Target"}</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mw2" hidden="1">{"consolidated",#N/A,FALSE,"Sheet1";"cms",#N/A,FALSE,"Sheet1";"fse",#N/A,FALSE,"Sheet1"}</definedName>
    <definedName name="_new2" hidden="1">0</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0" hidden="1">{#N/A,#N/A,FALSE,"Calc";#N/A,#N/A,FALSE,"Sensitivity";#N/A,#N/A,FALSE,"LT Earn.Dil.";#N/A,#N/A,FALSE,"Dil. AVP"}</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rder1" hidden="1">0</definedName>
    <definedName name="_Order2" hidden="1">255</definedName>
    <definedName name="_Parse_In" hidden="1">#N/A</definedName>
    <definedName name="_Parse_Out" hidden="1">#N/A</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o1" hidden="1">{#N/A,#N/A,FALSE,"Calc";#N/A,#N/A,FALSE,"Sensitivity";#N/A,#N/A,FALSE,"LT Earn.Dil.";#N/A,#N/A,FALSE,"Dil. AVP"}</definedName>
    <definedName name="_poi1" hidden="1">{"assumption 50 50",#N/A,TRUE,"Merger";"has gets cash",#N/A,TRUE,"Merger";"accretion dilution",#N/A,TRUE,"Merger";"comparison credit stats",#N/A,TRUE,"Merger";"pf credit stats",#N/A,TRUE,"Merger";"pf sheets",#N/A,TRUE,"Merger"}</definedName>
    <definedName name="_pp111111" localSheetId="0" hidden="1">{#N/A,#N/A,FALSE,"model"}</definedName>
    <definedName name="_pp111111" localSheetId="1" hidden="1">{#N/A,#N/A,FALSE,"model"}</definedName>
    <definedName name="_pp111111" hidden="1">{#N/A,#N/A,FALSE,"model"}</definedName>
    <definedName name="_Profile_Output_Chart_30Label" hidden="1">#REF!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egression_Int" hidden="1">1</definedName>
    <definedName name="_Regression_Out" hidden="1">#REF!</definedName>
    <definedName name="_Regression_X" hidden="1">#REF!</definedName>
    <definedName name="_Regression_Y" hidden="1">#REF!</definedName>
    <definedName name="_rty1" hidden="1">{#N/A,#N/A,TRUE,"Pro Forma";#N/A,#N/A,TRUE,"PF_Bal";#N/A,#N/A,TRUE,"PF_INC";#N/A,#N/A,TRUE,"CBE";#N/A,#N/A,TRUE,"SWK"}</definedName>
    <definedName name="_SD30" localSheetId="0" hidden="1">{"'Summary'!$A$1:$J$46"}</definedName>
    <definedName name="_SD30" localSheetId="1" hidden="1">{"'Summary'!$A$1:$J$46"}</definedName>
    <definedName name="_SD30" hidden="1">{"'Summary'!$A$1:$J$46"}</definedName>
    <definedName name="_sdf2" hidden="1">{#N/A,#N/A,FALSE,"Calc";#N/A,#N/A,FALSE,"Sensitivity";#N/A,#N/A,FALSE,"LT Earn.Dil.";#N/A,#N/A,FALSE,"Dil. AVP"}</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5"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5"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localSheetId="15"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localSheetId="15"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localSheetId="15" hidden="1">1/EUROx</definedName>
    <definedName name="_TBD3" hidden="1">1/EUROx</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vrn3"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v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rn0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1" hidden="1">{#N/A,#N/A,FALSE,"DCF";#N/A,#N/A,FALSE,"WACC";#N/A,#N/A,FALSE,"Sales_EBIT";#N/A,#N/A,FALSE,"Capex_Depreciation";#N/A,#N/A,FALSE,"WC";#N/A,#N/A,FALSE,"Interest";#N/A,#N/A,FALSE,"Assumptions"}</definedName>
    <definedName name="_wrn2" hidden="1">{#N/A,#N/A,FALSE,"Calc";#N/A,#N/A,FALSE,"Sensitivity";#N/A,#N/A,FALSE,"LT Earn.Dil.";#N/A,#N/A,FALSE,"Dil. AVP"}</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3" hidden="1">{"comps",#N/A,FALSE,"comps";"notes",#N/A,FALSE,"comps"}</definedName>
    <definedName name="_wrn4" hidden="1">{"general",#N/A,FALSE,"Assumptions"}</definedName>
    <definedName name="_wrn5"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6"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zzzzxxxx2011ELabel" hidden="1">#REF!</definedName>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 hidden="1">{#N/A,#N/A,FALSE,"Calc";#N/A,#N/A,FALSE,"Sensitivity";#N/A,#N/A,FALSE,"LT Earn.Dil.";#N/A,#N/A,FALSE,"Dil. AVP"}</definedName>
    <definedName name="aaag" hidden="1">{#N/A,#N/A,TRUE,"financial";#N/A,#N/A,TRUE,"plants"}</definedName>
    <definedName name="aaag2" hidden="1">{#N/A,#N/A,TRUE,"financial";#N/A,#N/A,TRUE,"plants"}</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cdef" hidden="1">{"up stand alones",#N/A,FALSE,"Acquiror"}</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RACADABRA" hidden="1">#REF!</definedName>
    <definedName name="ac" localSheetId="0" hidden="1">{#N/A,#N/A,FALSE,"Finanzbedarfsrechnung"}</definedName>
    <definedName name="ac" localSheetId="1" hidden="1">{#N/A,#N/A,FALSE,"Finanzbedarfsrechnung"}</definedName>
    <definedName name="ac" hidden="1">{#N/A,#N/A,FALSE,"Finanzbedarfsrechnung"}</definedName>
    <definedName name="aca" hidden="1">{#N/A,#N/A,TRUE,"Pro Forma";#N/A,#N/A,TRUE,"PF_Bal";#N/A,#N/A,TRUE,"PF_INC";#N/A,#N/A,TRUE,"CBE";#N/A,#N/A,TRUE,"SWK"}</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essDatabase" hidden="1">"C:\FAME\famework\elyval.mdb"</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g" hidden="1">{#N/A,#N/A,FALSE,"CBE";#N/A,#N/A,FALSE,"SWK"}</definedName>
    <definedName name="addg1" hidden="1">{#N/A,#N/A,FALSE,"CBE";#N/A,#N/A,FALSE,"SWK"}</definedName>
    <definedName name="addg2" hidden="1">{#N/A,#N/A,FALSE,"CBE";#N/A,#N/A,FALSE,"SWK"}</definedName>
    <definedName name="addga" hidden="1">{#N/A,#N/A,FALSE,"CBE";#N/A,#N/A,FALSE,"SWK"}</definedName>
    <definedName name="addga2" hidden="1">{#N/A,#N/A,FALSE,"CBE";#N/A,#N/A,FALSE,"SWK"}</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e" hidden="1">{#N/A,#N/A,FALSE,"Calc";#N/A,#N/A,FALSE,"Sensitivity";#N/A,#N/A,FALSE,"LT Earn.Dil.";#N/A,#N/A,FALSE,"Dil. AVP"}</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eesh" hidden="1">{#N/A,#N/A,TRUE,"Pro Forma";#N/A,#N/A,TRUE,"PF_Bal";#N/A,#N/A,TRUE,"PF_INC";#N/A,#N/A,TRUE,"CBE";#N/A,#N/A,TRUE,"SWK"}</definedName>
    <definedName name="and.dist" hidden="1">#REF!</definedName>
    <definedName name="and.lottomatica" hidden="1">#REF!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scount" hidden="1">1</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abalar2" hidden="1">#REF!,#REF!,#REF!,#REF!,#REF!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2" hidden="1">{#N/A,#N/A,FALSE,"Calc";#N/A,#N/A,FALSE,"Sensitivity";#N/A,#N/A,FALSE,"LT Earn.Dil.";#N/A,#N/A,FALSE,"Dil. AVP"}</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2" hidden="1">{#N/A,#N/A,FALSE,"Calc";#N/A,#N/A,FALSE,"Sensitivity";#N/A,#N/A,FALSE,"LT Earn.Dil.";#N/A,#N/A,FALSE,"Dil. AVP"}</definedName>
    <definedName name="asdfacawe" hidden="1">{"comps",#N/A,FALSE,"HANDPACK";"footnotes",#N/A,FALSE,"HANDPACK"}</definedName>
    <definedName name="asdfagsdfg" hidden="1">{"consolidated",#N/A,FALSE,"Sheet1";"cms",#N/A,FALSE,"Sheet1";"fse",#N/A,FALSE,"Sheet1"}</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sad" hidden="1">{#N/A,#N/A,FALSE,"output";#N/A,#N/A,FALSE,"contrib";#N/A,#N/A,FALSE,"profile";#N/A,#N/A,FALSE,"comps"}</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wef"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asdfawer" hidden="1">{#N/A,#N/A,TRUE,"Thomas Case";#N/A,#N/A,TRUE,"Corporate Overhead";#N/A,#N/A,TRUE,"Arizona";#N/A,#N/A,TRUE,"Cal";#N/A,#N/A,TRUE,"Illinois";#N/A,#N/A,TRUE,"Indiana";#N/A,#N/A,TRUE,"Ohio";#N/A,#N/A,TRUE,"Pennsylvania";#N/A,#N/A,TRUE,"Growth";#N/A,#N/A,TRUE,"Anthem";#N/A,#N/A,TRUE,"Pipeline"}</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sadf" hidden="1">#REF!</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aserqwe" hidden="1">{"comps2",#N/A,FALSE,"AERO";"footnotes",#N/A,FALSE,"AERO"}</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XC" hidden="1">#REF!</definedName>
    <definedName name="asfafq" hidden="1">#REF!</definedName>
    <definedName name="asfasdfas" hidden="1">{#N/A,#N/A,TRUE,"Pro Forma";#N/A,#N/A,TRUE,"PF_Bal";#N/A,#N/A,TRUE,"PF_INC";#N/A,#N/A,TRUE,"CBE";#N/A,#N/A,TRUE,"SWK"}</definedName>
    <definedName name="asfawfzxcv" hidden="1">{"up stand alones",#N/A,FALSE,"Acquiror"}</definedName>
    <definedName name="ASFD" hidden="1">{#N/A,#N/A,FALSE,"TMCOMP96";#N/A,#N/A,FALSE,"MAT96";#N/A,#N/A,FALSE,"FANDA96";#N/A,#N/A,FALSE,"INTRAN96";#N/A,#N/A,FALSE,"NAA9697";#N/A,#N/A,FALSE,"ECWEBB";#N/A,#N/A,FALSE,"MFT96";#N/A,#N/A,FALSE,"CTrecon"}</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#REF!</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5"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r">#REF!</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itor" hidden="1">OFFSET(#REF!,9,0,COUNTA(#REF!)-COUNTA(#REF!),1)</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V" hidden="1">{#N/A,#N/A,FALSE,"Assumps";#N/A,#N/A,FALSE,"Data";#N/A,#N/A,FALSE,"Data (2)";#N/A,#N/A,FALSE,"AcqyrP&amp;L";#N/A,#N/A,FALSE,"Acq+1P&amp;L";#N/A,#N/A,FALSE,"Acq+2P&amp;L";#N/A,#N/A,FALSE,"Cashflow";#N/A,#N/A,FALSE,"BalSheet";#N/A,#N/A,FALSE,"Bidder";#N/A,#N/A,FALSE,"Target";#N/A,#N/A,FALSE,"Tgtann";#N/A,#N/A,FALSE,"Topt";#N/A,#N/A,FALSE,"Disp";#N/A,#N/A,FALSE,"Dann";#N/A,#N/A,FALSE,"Syns"}</definedName>
    <definedName name="avaaaaav" hidden="1">#REF!</definedName>
    <definedName name="avdd" hidden="1">{#N/A,#N/A,FALSE,"Calc";#N/A,#N/A,FALSE,"Sensitivity";#N/A,#N/A,FALSE,"LT Earn.Dil.";#N/A,#N/A,FALSE,"Dil. AVP"}</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ysen" hidden="1">#REF!,#REF!,#REF!,#REF!,#REF!</definedName>
    <definedName name="az" hidden="1">#REF!</definedName>
    <definedName name="b" hidden="1">42160.5328703704</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d_debt" hidden="1">OFFSET(#REF!,9,0,COUNTA(#REF!)-COUNTA(#REF!),1)</definedName>
    <definedName name="bad_dept" hidden="1">OFFSET(#REF!,9,0,COUNTA(#REF!)-COUNTA(#REF!),1)</definedName>
    <definedName name="BalType" hidden="1">TRUE</definedName>
    <definedName name="baseEUR">#REF!</definedName>
    <definedName name="baseGBP">#REF!</definedName>
    <definedName name="baseLOC">#REF!</definedName>
    <definedName name="baseUSD">#REF!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ear" hidden="1">{#N/A,#N/A,FALSE,"TS";#N/A,#N/A,FALSE,"Combo";#N/A,#N/A,FALSE,"FAIR";#N/A,#N/A,FALSE,"RBC";#N/A,#N/A,FALSE,"xxxx";#N/A,#N/A,FALSE,"A_D";#N/A,#N/A,FALSE,"WACC";#N/A,#N/A,FALSE,"DCF";#N/A,#N/A,FALSE,"LBO";#N/A,#N/A,FALSE,"AcqMults";#N/A,#N/A,FALSE,"CompMults"}</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5" hidden="1">1/EUReXToBEF</definedName>
    <definedName name="BEFeXToEUR" localSheetId="10" hidden="1">1/EUReXToBEF</definedName>
    <definedName name="BEFeXToEUR" hidden="1">1/EUReXToBEF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kj" hidden="1">{#N/A,#N/A,FALSE,"output";#N/A,#N/A,FALSE,"contrib";#N/A,#N/A,FALSE,"profile";#N/A,#N/A,FALSE,"comps"}</definedName>
    <definedName name="bnkj1" hidden="1">{#N/A,#N/A,FALSE,"output";#N/A,#N/A,FALSE,"contrib";#N/A,#N/A,FALSE,"profile";#N/A,#N/A,FALSE,"comps"}</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runo" localSheetId="0" hidden="1">{"SCH44",#N/A,FALSE,"5b5f";"SCH45",#N/A,FALSE,"5b5f"}</definedName>
    <definedName name="bruno" localSheetId="1" hidden="1">{"SCH44",#N/A,FALSE,"5b5f";"SCH45",#N/A,FALSE,"5b5f"}</definedName>
    <definedName name="bruno" hidden="1">{"SCH44",#N/A,FALSE,"5b5f";"SCH45",#N/A,FALSE,"5b5f"}</definedName>
    <definedName name="BS_Month">#REF!</definedName>
    <definedName name="BS_Name">#REF!</definedName>
    <definedName name="BS_Value">#REF!</definedName>
    <definedName name="Budet03" localSheetId="0" hidden="1">{#N/A,#N/A,FALSE,"Business Plan"}</definedName>
    <definedName name="Budet03" localSheetId="1" hidden="1">{#N/A,#N/A,FALSE,"Business Plan"}</definedName>
    <definedName name="Budet03" hidden="1">{#N/A,#N/A,FALSE,"Business Plan"}</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ble" hidden="1">{#N/A,#N/A,FALSE,"Operations";#N/A,#N/A,FALSE,"Financials"}</definedName>
    <definedName name="Cable2" hidden="1">{#N/A,#N/A,FALSE,"Operations";#N/A,#N/A,FALSE,"Financials"}</definedName>
    <definedName name="caccount">#REF!</definedName>
    <definedName name="cap_inv">#REF!</definedName>
    <definedName name="capex">#REF!</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TURA2" localSheetId="0" hidden="1">{"'171'!$A$1:$Z$50"}</definedName>
    <definedName name="CAPTURA2" localSheetId="1" hidden="1">{"'171'!$A$1:$Z$50"}</definedName>
    <definedName name="CAPTURA2" hidden="1">{"'171'!$A$1:$Z$50"}</definedName>
    <definedName name="case">#REF!</definedName>
    <definedName name="cashflow" hidden="1">#REF!</definedName>
    <definedName name="cawefasdv" hidden="1">{"consolidated",#N/A,FALSE,"Sheet1";"cms",#N/A,FALSE,"Sheet1";"fse",#N/A,FALSE,"Sheet1"}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1BE962_opts" hidden="1">"1, 1, 1, False, 2, True, False, , 0, False, True, 1, 1"</definedName>
    <definedName name="cb_sChart1B1BEC47_opts" hidden="1">"1, 1, 1, False, 2, True, False, , 0, False, False, 1, 1"</definedName>
    <definedName name="cb_sChart1B1BEDFF_opts" hidden="1">"1, 1, 1, False, 2, True, False, , 0, False, False, 1, 1"</definedName>
    <definedName name="cb_sChart1B1BF0B5_opts" hidden="1">"1, 1, 1, False, 2, True, False, , 0, False, False, 1, 1"</definedName>
    <definedName name="cb_sChart1B1BF228_opts" hidden="1">"1, 1, 1, False, 2, True, False, , 0, False, False, 1, 1"</definedName>
    <definedName name="cb_sChart1B1BF30F_opts" hidden="1">"1, 1, 1, False, 2, True, False, , 0, False, False, 1, 2"</definedName>
    <definedName name="cb_sChart1B1BF48D_opts" hidden="1">"1, 1, 1, False, 2, True, False, , 0, False, False, 1, 1"</definedName>
    <definedName name="cb_sChart1B1BF772_opts" hidden="1">"2, 1, 1, False, 2, False, False, , 0, False, False, 1, 1"</definedName>
    <definedName name="cb_sChart1B854864_opts" hidden="1">"2, 1, 2, True, 2, False, False, , 0, False, True, 1, 1"</definedName>
    <definedName name="cb_sChart1B855A06_opts" hidden="1">"2, 1, 2, True, 2, False, False, , 0, False, True, 1, 1"</definedName>
    <definedName name="cb_sChart1B857654_opts" hidden="1">"1, 3, 1, False, 2, True, False, , 0, False, True, 1, 1"</definedName>
    <definedName name="cb_sChart1B8582DA_opts" hidden="1">"1, 5, 1, False, 2, False, False, , 0, False, False, 1, 1"</definedName>
    <definedName name="cb_sChart1B85949E_opts" hidden="1">"2, 1, 1, False, 2, False, False, , 0, False, False, 1, 1"</definedName>
    <definedName name="cb_sChart1B90E804_opts" hidden="1">"1, 1, 1, False, 2, True, False, , 0, False, False, 1, 1"</definedName>
    <definedName name="cb_sChart1B90EF28_opts" hidden="1">"1, 1, 1, False, 2, True, False, , 0, False, False, 1, 1"</definedName>
    <definedName name="cb_sChart1B90FE93_opts" hidden="1">"1, 1, 1, False, 2, True, False, , 0, False, False, 1, 1"</definedName>
    <definedName name="cb_sChart1B910758_opts" hidden="1">"2, 1, 2, True, 2, False, False, , 0, False, True, 1, 1"</definedName>
    <definedName name="cb_sChart1B911376_opts" hidden="1">"1, 1, 1, False, 2, True, False, , 0, False, False, 1, 1"</definedName>
    <definedName name="cb_sChart1B911C6A_opts" hidden="1">"2, 1, 1, False, 2, True, False, , 0, False, False, 1, 1"</definedName>
    <definedName name="cb_sChart1B912893_opts" hidden="1">"1, 6, 1, False, 2, False, False, , 0, False, False, 1, 1"</definedName>
    <definedName name="cb_sChart1C6D61E4_opts" hidden="1">"2, 1, 3, False, 2, False, False, , 0, False, False,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EE">#REF!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ntity">#REF!</definedName>
    <definedName name="CF_" hidden="1">OFFSET(#REF!,9,0,COUNTA(#REF!)-COUNTA(#REF!),1)</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#REF!</definedName>
    <definedName name="circbbg">#REF!</definedName>
    <definedName name="ckflag" hidden="1">1</definedName>
    <definedName name="ckflag1" hidden="1">1</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ode">#REF!</definedName>
    <definedName name="collected" localSheetId="0" hidden="1">{#N/A,#N/A,FALSE,"SIM95"}</definedName>
    <definedName name="collected" localSheetId="1" hidden="1">{#N/A,#N/A,FALSE,"SIM95"}</definedName>
    <definedName name="collected" hidden="1">{#N/A,#N/A,FALSE,"SIM95"}</definedName>
    <definedName name="Company">#REF!</definedName>
    <definedName name="Company_Name">#REF!</definedName>
    <definedName name="CompanyName2" hidden="1">#REF!</definedName>
    <definedName name="CompanyName3" hidden="1">#REF!</definedName>
    <definedName name="Comparable" hidden="1">{"First Page",#N/A,FALSE,"Surfactants LBO";"Second Page",#N/A,FALSE,"Surfactants LBO"}</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nsolidado_Contábil" localSheetId="0" hidden="1">{#N/A,#N/A,FALSE,"SIM95"}</definedName>
    <definedName name="Consolidado_Contábil" localSheetId="1" hidden="1">{#N/A,#N/A,FALSE,"SIM95"}</definedName>
    <definedName name="Consolidado_Contábil" hidden="1">{#N/A,#N/A,FALSE,"SIM95"}</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entsHelp" hidden="1">#REF!</definedName>
    <definedName name="cooper2" hidden="1">{#N/A,#N/A,TRUE,"Pro Forma";#N/A,#N/A,TRUE,"PF_Bal";#N/A,#N/A,TRUE,"PF_INC";#N/A,#N/A,TRUE,"CBE";#N/A,#N/A,TRUE,"SWK"}</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per2a" hidden="1">{#N/A,#N/A,TRUE,"Pro Forma";#N/A,#N/A,TRUE,"PF_Bal";#N/A,#N/A,TRUE,"PF_INC";#N/A,#N/A,TRUE,"CBE";#N/A,#N/A,TRUE,"SWK"}</definedName>
    <definedName name="copy1" hidden="1">{#N/A,#N/A,TRUE,"Pro Forma";#N/A,#N/A,TRUE,"PF_Bal";#N/A,#N/A,TRUE,"PF_INC";#N/A,#N/A,TRUE,"CBE";#N/A,#N/A,TRUE,"SWK"}</definedName>
    <definedName name="copy3" hidden="1">{#N/A,#N/A,TRUE,"Pro Forma";#N/A,#N/A,TRUE,"PF_Bal";#N/A,#N/A,TRUE,"PF_INC";#N/A,#N/A,TRUE,"CBE";#N/A,#N/A,TRUE,"SWK"}</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period">#REF!</definedName>
    <definedName name="CreateTable" hidden="1">#REF!</definedName>
    <definedName name="crepcurr">#REF!</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DCDS" hidden="1">#REF!</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RRENCY">#REF!</definedName>
    <definedName name="CURVA2" localSheetId="0" hidden="1">{"'171'!$A$1:$Z$50"}</definedName>
    <definedName name="CURVA2" localSheetId="1" hidden="1">{"'171'!$A$1:$Z$50"}</definedName>
    <definedName name="CURVA2" hidden="1">{"'171'!$A$1:$Z$50"}</definedName>
    <definedName name="cvaweravcsd" hidden="1">{"general",#N/A,FALSE,"Assumptions"}</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wvu.COMPRIMIDA." hidden="1">#REF!,#REF!</definedName>
    <definedName name="Cwvu.STANDARD." hidden="1">#REF!,#REF!,#REF!</definedName>
    <definedName name="Cwvu.vi1." hidden="1">#REF!,#REF!</definedName>
    <definedName name="cxzbcx" hidden="1">#REF!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aaaaa1" localSheetId="0" hidden="1">{#N/A,#N/A,FALSE,"model"}</definedName>
    <definedName name="daaaaaa1" localSheetId="1" hidden="1">{#N/A,#N/A,FALSE,"model"}</definedName>
    <definedName name="daaaaaa1" hidden="1">{#N/A,#N/A,FALSE,"model"}</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CAS_1_3">#REF!</definedName>
    <definedName name="DATACAS_1_4">#REF!</definedName>
    <definedName name="DATASRC">#REF!</definedName>
    <definedName name="DateRangeComp" hidden="1">OFFSET(#REF!,9,0,COUNTA(#REF!)-COUNTA(#REF!),1)</definedName>
    <definedName name="DateRangeCompMain" hidden="1">#REF!</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ys_In_Yea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eqwe" localSheetId="0" hidden="1">{#N/A,#N/A,FALSE,"SIM95"}</definedName>
    <definedName name="ddeqwe" localSheetId="1" hidden="1">{#N/A,#N/A,FALSE,"SIM95"}</definedName>
    <definedName name="ddeqwe" hidden="1">{#N/A,#N/A,FALSE,"SIM95"}</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#REF!</definedName>
    <definedName name="dealdate">#REF!</definedName>
    <definedName name="Debt_Amount">#REF!</definedName>
    <definedName name="Debt_Date">#REF!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e" hidden="1">DATE(YEAR(Loan_Start),MONTH(Loan_Start)+Payment_Number,DAY(Loan_Start))</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5" hidden="1">1/EUReXToDEM</definedName>
    <definedName name="DEMeXToEUR" localSheetId="10" hidden="1">1/EUReXToDEM</definedName>
    <definedName name="DEMeXToEUR" hidden="1">1/EUReXToDEM</definedName>
    <definedName name="DETAIL_FA_STATUS_NEW_LIST">#REF!</definedName>
    <definedName name="DETAIL_FA_STATUS_NEW_SEARCH">#REF!</definedName>
    <definedName name="DETAIL_HDG_LIST">#REF!</definedName>
    <definedName name="DETAIL_HDG_SEARCH">#REF!</definedName>
    <definedName name="DETAIL_MAT_STATUS_NEW_LIST">#REF!</definedName>
    <definedName name="DETAIL_MAT_STATUS_NEW_SEARCH">#REF!</definedName>
    <definedName name="DETAIL_PROJECT_STATUS_NEW_LIST">#REF!</definedName>
    <definedName name="DETAIL_PROJECT_STATUS_NEW_SEARCH">#REF!</definedName>
    <definedName name="DETAIL_TRD_LIST">#REF!</definedName>
    <definedName name="DETAIL_TRD_SEARCH">#REF!</definedName>
    <definedName name="DETAIL_VRTY_NO_DEPR_LIST">#REF!</definedName>
    <definedName name="DETAIL_VRTY_NO_DEPR_SEARCH">#REF!</definedName>
    <definedName name="Detailiert" hidden="1">#N/A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5" hidden="1">Main.SAPF4Help()</definedName>
    <definedName name="dfafa" localSheetId="10" hidden="1">Main.SAPF4Help()</definedName>
    <definedName name="dfafa" hidden="1">Main.SAPF4Help()</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 hidden="1">{"comp1",#N/A,FALSE,"COMPS";"footnotes",#N/A,FALSE,"COMPS"}</definedName>
    <definedName name="dfda" hidden="1">{"comp1",#N/A,FALSE,"COMPS";"footnotes",#N/A,FALSE,"COMPS"}</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osajfoidsjfiojdsf" hidden="1">#REF!</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j" localSheetId="0" hidden="1">{"EVA",#N/A,FALSE,"EVA";"WACC",#N/A,FALSE,"WACC"}</definedName>
    <definedName name="dgj" localSheetId="1" hidden="1">{"EVA",#N/A,FALSE,"EVA";"WACC",#N/A,FALSE,"WACC"}</definedName>
    <definedName name="dgj" hidden="1">{"EVA",#N/A,FALSE,"EVA";"WACC",#N/A,FALSE,"WACC"}</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hgndn" hidden="1">#REF!</definedName>
    <definedName name="Diluted_Shares">#REF!</definedName>
    <definedName name="dis11ddd">#REF!</definedName>
    <definedName name="disp">#REF!</definedName>
    <definedName name="display_area_2" hidden="1">#REF!</definedName>
    <definedName name="Distribution" hidden="1">#REF!</definedName>
    <definedName name="diva">#REF!</definedName>
    <definedName name="divb">#REF!</definedName>
    <definedName name="divc">#REF!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s" localSheetId="0" hidden="1">{"Full annual",#N/A,FALSE,"Master"}</definedName>
    <definedName name="ds" localSheetId="1" hidden="1">{"Full annual",#N/A,FALSE,"Master"}</definedName>
    <definedName name="ds" hidden="1">{"Full annual",#N/A,FALSE,"Master"}</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d" localSheetId="0" hidden="1">{#N/A,#N/A,FALSE,"model"}</definedName>
    <definedName name="dsd" localSheetId="1" hidden="1">{#N/A,#N/A,FALSE,"model"}</definedName>
    <definedName name="dsd" hidden="1">{#N/A,#N/A,FALSE,"model"}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u" hidden="1">{#N/A,#N/A,TRUE,"financial";#N/A,#N/A,TRUE,"plants"}</definedName>
    <definedName name="dwd" hidden="1">#REF!</definedName>
    <definedName name="e" hidden="1">#REF!</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d5dyx" hidden="1">{#N/A,#N/A,FALSE,"CBE";#N/A,#N/A,FALSE,"SWK"}</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p" hidden="1">{"assumption 50 50",#N/A,TRUE,"Merger";"has gets cash",#N/A,TRUE,"Merger";"accretion dilution",#N/A,TRUE,"Merger";"comparison credit stats",#N/A,TRUE,"Merger";"pf credit stats",#N/A,TRUE,"Merger";"pf sheets",#N/A,TRUE,"Merger"}</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mil1" hidden="1">{#N/A,#N/A,FALSE,"Calc";#N/A,#N/A,FALSE,"Sensitivity";#N/A,#N/A,FALSE,"LT Earn.Dil.";#N/A,#N/A,FALSE,"Dil. AVP"}</definedName>
    <definedName name="emily" hidden="1">{#N/A,#N/A,FALSE,"Calc";#N/A,#N/A,FALSE,"Sensitivity";#N/A,#N/A,FALSE,"LT Earn.Dil.";#N/A,#N/A,FALSE,"Dil. AVP"}</definedName>
    <definedName name="emily1" hidden="1">{#N/A,#N/A,FALSE,"Calc";#N/A,#N/A,FALSE,"Sensitivity";#N/A,#N/A,FALSE,"LT Earn.Dil.";#N/A,#N/A,FALSE,"Dil. AVP"}</definedName>
    <definedName name="emily10" hidden="1">{#N/A,#N/A,FALSE,"Calc";#N/A,#N/A,FALSE,"Sensitivity";#N/A,#N/A,FALSE,"LT Earn.Dil.";#N/A,#N/A,FALSE,"Dil. AVP"}</definedName>
    <definedName name="emily100" hidden="1">{#N/A,#N/A,FALSE,"Calc";#N/A,#N/A,FALSE,"Sensitivity";#N/A,#N/A,FALSE,"LT Earn.Dil.";#N/A,#N/A,FALSE,"Dil. AVP"}</definedName>
    <definedName name="Enterprise_Value">#REF!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2" hidden="1">"ojgAAB+LCAAAAAAABADtW+9zojgY/r4z+z84flfA39uh7iBSdSviCvau1+kwAaMyReBCrPX++g0oKopdz/McQTtTbZInb948ed43QAn7/WNipt4hcg3buk8zWTqdgpZuDwxrdJ+e4mGGKaW/V79+Yf+w0Ztm22+SgwnUTZF+lnv34Q7u02OMnTuKms1m2Vk+a6MRlaNphvpTbMv6GE5AegU2fg/OGJaLgaXDNBk1lWJ527Kg7o2p2PwUIWjh"</definedName>
    <definedName name="EPMWorkbookOptions_1_1_3"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4" hidden="1">"hlgAAB+LCAAAAAAABADtXG1zokgQ/r5V+x8svyvgW0zKuIVAoomIJ7h7uVSKGnFUKgS4gcRkf/0NKr5ilvVYBZxUJYaZnp6eh6d7ZOy29u39xci8QeTolnmdZfJ0NgNNzRrq5vg6++qOckwl+63+9Uvth4WeB5b1LNkuFnUyeJzpXL07+nV24rr2FUVNp9P8tJi30Jgq0DRD/S22ZW0CX0BONx0XmBrMLkcNfz0qi2fNZGqcZZpQ8+ZULO4V"</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4_1" hidden="1">"t0EAAB+LCAAAAAAABADtXG1zokgQ/r5V+x8svyvguyniFgES2Qh4gLuXpFIU6hipReAGEpN/fwOCgpAsm+MsRD8Yw0x3z/Qzz3SPAwP57XVlVF4AdHTLvKwSdbxaAebMmuvm02X12V3UiE712+DrF/KnBX9NLeuXaLtI1KkgPdO5eHX0y+rSde0LDFuv1/V1s27BJ6yB4wT2Nz+SZ0uw0mq66biaOQPVrdb891pV1GqlQtKWaYKZ16Zi0c8Q"</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1_5_1" hidden="1">"A2UAAB+LCAAAAAAABADtXW1zojoU/r4z+x8cvyvgezvUHURa3Yp4BXdv2+kwiFGZInADre3++htQFIV2qcsqIJ1pLcnJSfLw5JwQTiL57XWh5l4ANBVdu8oTRTyfA5qsTxRtdpV/tqYFopb/1vz6hfypw6exrj9xhoVEzRwqp5mXr6ZylZ9blnGJYcvlsrgsF3U4w0o4TmD/sj1enoOFVFA005I0GeQ3pSa/L5VHteZyJK1rGpDtOgWdfoYQ"</definedName>
    <definedName name="EPMWorkbookOptions_10" hidden="1">"ZoJm7HSPEq98JF02QUMmMGF2wzFyS7/enOPG/CYaUbnkJKCzg457K5t98WDU4/HDk96pvSefVkPtSbtdaxdnk0m1WKvTreLkpqkVtcasOmlX65XKzQyHzs5BGJZrhaKbJSq3X6bHAmmU6Mx/l54qkBoACQOpA5BokyEiUxijwU76eCLs+4c8AjNhX0FG5mmb7QRM0lKHwxKR1X4cLEBli0r2WxA+Pf9nWMwTmFEctpi/VkCh7wo6wF2eZMN4"</definedName>
    <definedName name="EPMWorkbookOptions_11" hidden="1">"fMziwSgejOLBKD5aMBjFg1E8xkhomnIT+2Dhcnw1wT4fV/v8HN/ewqsFkqMB+/woG3bUznzvnzqSWuaR4DMgglt+ODAtf/jV6zMzrtJ0cIA5PJjDY914weQ7ESEiDayPLKL8zv3BKD4po9UtUuZfNIPRwAnO8OFAcIZPjQM4w4MzPDjD49hfgen3oVCumAHfZVgOoIBj/t7G4zmhX+R3vh6LZSQORVa4Vn90JRE84uOrCR7x4BGPTysGj/iD"</definedName>
    <definedName name="EPMWorkbookOptions_12" hidden="1">"mAy4Ky6/XT3B/vBH6E6y/5wTn5EPTPNDgWmaXdfruf3CIpbIahsBjTddmbTbrSoQCRFptZtAhLT3b+Az5IFvfiAQrOKPAANeIgC++TuBXMgc4ADnfHDOx3NsI9nYOnUm+e3I4AULB3Mh7AUL+PT24A6fmmzz4/F9ZEL5HRGI98/Hp+MDd/hIINign4pL9vs3fJoxuMNvBYI7PPif44SHCPN8jHo8jN3hs9LZgTs8uMO/Hwi4w28pBJoMcXb5"</definedName>
    <definedName name="EPMWorkbookOptions_13" hidden="1">"GI10YA2/FQju5yfAAo75pFvD49PJgQt6NBBc0L394IJ+TBf0nm7wxhNa2g4Ze+OC/plu6KEagRs6uKGDG3q0YHBDx8f6mwg3dHzmgQz7z5iXeddZ65pjJHD/9gITCjbEMirc0E4S7mZOwgka+45qforJP5ga58PkHx/NftiH+6hWvhl5LzX4cL+Fg2WARoiGKl9n3ls1HSJE+bSng0Ti+qLA8gOeADs8jIY6MOANB4LxbHogsu9EjE9DBePZ"</definedName>
    <definedName name="EPMWorkbookOptions_14" hidden="1">"cCDYiR4RCSlevBg1X7DMDAaCZeZRqZBimYlP+wXjv1AguHUdkYjzebWASJhINbdLN3cSqQMR0pwh8RnverzAC1ecrJw4c5xE+78gyoibV3AXCZNYjAR8WttKAq29iLStxEegpzafI9GHiHz7rGOQyToTfNrwqRPU37OAMSPLRCBBHRLUEwChS7l+OzGxKdkpt5rsdyMYDXafkqNO4GJeyFFPgAWoEJy5j08n9xk56gTaTkGOOu456sGNihm9"</definedName>
    <definedName name="EPMWorkbookOptions_15" hidden="1">"+I6Ebiy0vBMNcYGMdUZxeOMqjp0jzXILFQ1Ze0LryOjmVex307qfmOa9I0t7hXEdvb0jHP888z+1Dr+80ixdm8zREFm3ryVsbf/zj9dixYVH4/9/zqWHgiABAA=="</definedName>
    <definedName name="EPMWorkbookOptions_16" hidden="1">"PLd0lxgD6+0G3P55uv7UWuLi2nBMYzxDA+TcvfSwtf3vv166lecrGv8HRT5o/Lg0AQA="</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1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2" hidden="1">"JwPO/MZQcx1gsKwl9R0wgYthV0NiOHGmyPDH7LsQdREcQmJPh1kyjXRVfeiKaq3LizJDqy/LTvo/Dhq9venvwKEZOqvpTta0dWBSLnAozdGpV/Xl8ZFvkC8RGBb5GgLTha8s5Xmw9odzHNPQwQZ3B/sV2Ahb2aheTrfqObA17oKjNW0pam9T0xgMoFU3JtByfS/3Q9ceuiEMQclje7aywdumjaoYTSFLRTR81tWfRUTPndktOxIdYPiBH8C7"</definedName>
    <definedName name="EPMWorkbookOptions_2_1_3"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4" hidden="1">"IWi633U4nXVudPPABYtW3N4BL3A+23ImF77Yr0ifTdV3IOoiOIJYnwbz2KBsXb3pimqjy4kyQ6uPi0HaTxuNn5+1N2DTdCGP/xtrP/OGpQGDcoBNDWyNelIf7++5W/wiAt3ELyNgOPCpRnlGrExibdvQNbAGX2jTfB2bWtaaFyuuewZszTuHaQe5EF24U4QvA4j6pv7vK5xpfeRYRbiVeg9P+ccmg/+wnNJn23ixO6I7ypo6RABpk4+VUAYT"</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4_1" hidden="1">"AtP9oYO1XxmrZjRXC0pRuaCtwKa1bUsuWNnPUPebmjgAjiFYAGRvBuqoQ9WBej3m1asxzcsErj4ESkS/USc6PfTp1NsNzNFsbGrPsEf14faWvkFfvKab6GuhGQ54JDGv3V0vKNs29JkWQSxzb0IbcSuR4sDJgdeBvXY3yCTAylCFKnmwmgI4MfV/noFv9YGmFPZGlO4e6w9DAv2haGVCjZCzCdGEsaEOoAZny7edUAVx5sLUjcuqC58RJbCk"</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2_5_1" hidden="1">"aNYPBSydzJ3stmRJ61SU3pcWYFXbpiYLLIxnqDhVjUwABxBMAdIngyJqUL4pXg9YsTWgWZ7AxYd1IfmXAWdPT/KLZOB4qYj+m8m/iqouSypmSgY2NmTsUXy4vaVv0AcrKRr6mEqqCR5JzG7EtkmUYaiKLHngC900V8euFk/yusdNuwF79a5g8iEXIgtlsmAxBnCkKf89A0frA00JzA03vHssPnQI9IeihRHVQ531ifqUdRQAJSjP37ZCOUSg"</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1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2" hidden="1">"jQxM/PKXYdF5p22rf9MYjU3yi2VoEi3BQdOACCB9bKztfIo5wJ8HA7l4Y0LR7VuGVrPeT/ihqE1c3zL+nkKfSR5gOLLRnKWiWj8zslhCkh6KNJOvMBsGohbX7yuhAURVmqUWf0Radx0TzLvIdiDC8ypTLBWHUBtmiqVBIVPIDb9lKkUIMzSAucJAKxfKWt4bOdwrwnAbuKuVE+FEIwkvAhZWeSSAQBb9N2h64TlFaEi959fsS5MhHxyv9Lk2"</definedName>
    <definedName name="EPMWorkbookOptions_3_1_3"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4" hidden="1">"6MrUjeusi14xP6jdUbz+Ak2PnuFH1ajo1isKHdZfa5tL7zqlBi81Wv5KCzRzmb/rd9K7XrkrtQWuI8mKv2axw8tCUhb8Sc9aR1MfDqG5nNjZmmBddBVynG0j5Ik1XergLMNCdc/cGhXQ8dnQGZgBIwNAng3Esd2F7+4NeLOQ7mK7ZnF1Pninb2t8Ux9PDPzrytDA+wMc+vdMX+n5VCaEPTc6cty1BQX3bylarno/4GGlgjlV54ALxxb6qFFB"</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2_1" hidden="1">"bmzTuk1j9EI4YTa9auYY2j6m8b145nDzlaWWEM61KSZ3nkq1plQb4UxzLFfO1qQEz1dtK01JbCmqFs5ZFf59EC5lwjt6ljrqZr8P7fnA3toAy6aLLcdbT0IdOZN5DNGxHFTx0+WZiI5drkExIzwjihw4kj0ewzd8B14dZGKSV7CvTp03+tb86+ZwZJFfrEKLHCdgP1wzcxFnp02MfO5M5OGlCUX3rwWaz3p7weNaRTNVEQGGQwe980xU764g"</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3_1" hidden="1">"KEFt1uKNe2D5jExfq0llpy/PKqwqD7hIX04S+6oiKeRqLAo9NtJWGA7IVVRq81K7E6lappnDEi9w5Oor96WuwPUkWYl09s2WrHJST5b2Re03cmIZ58Z4DKxFw+5aA/GiS1vrrndCntnzhQzONm3Y8rvbpBIy3qoagJlQMwHkoCLyYx548k61RxsaHupX4FBeKm/krdU/N6YzE708GZjIF4JxdM+MpZw3y6Toz6kBXS+mUHL+mqCF1q8DnrZU"</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4_1" hidden="1">"FqOvgOkxMrsWieXnL0MplCpLdOgvLfJjVRGV8nrMswIVestOpPI6Kl4x4hUXutrAiW6dYeny+iuPxRFLC6KshD57YYs6Foc/qIlUDPX5HJjbhp29BqKiuyjr7HdCXlrrrQ3aMiw48LpLYikVH6n6YKZopoDsK6IM5oJX91p7saDuon75qWSjnKjb0x/qT0sDfVwZGCgLgnk4ZvrOzocyGfpzrUPHjTiUXr9naOv1+4BnlUrn1IDWXPBkwTcS"</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3_5_1" hidden="1">"S01Rr/IWfEb8wPyl2soCaDY9w5cisej626YESuSHtNtfmmMHosAJ6e0xy/Qpt7fMaJjejnKtNtfqul0t4USj+H3UT29/+QHXY+g+xwtun3nq/mYo0lyf55LS7Q9yPBkdZTIB2qZic68Cr+jW1pr7jeDn+nKjg9ZVHTbt5pJYQMZHRR0wA0oGgOwURE7NAq/WtfSiQ8VC7XIcyqqwL2+vfEeZzVX0a/FARY4RTNx7pmz1fCgToj3XCjQtT4eC"</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1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2" hidden="1">"yQE70D0mAzHN19AUyZZ3lmHepz3RpLei8fNlPawvS/1usqdhw0uPqiLIStwJYalDZLQRCf9b2Hp7neoi/fiwpelChaYPj1omeVFb5xROlXt8oNOW2JV6itp66MlxV+qpKOElsasqUuwj96R8BDrpkFKr07hxs+CmLt+UsmZD5DoJuAS4oB0PYmCYR+93+XyxWCgUDt/vcgnc7wSFa7VX4eqX1E497ho9KR3XnMFCfDTrDVX42W8pz0ng5HLy"</definedName>
    <definedName name="EPMWorkbookOptions_4_1_3"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4" hidden="1">"vZ8pmd9CvOWXaaZYZdYUBN3c2VgJDSGq0zVq/k+gdsc2wEcXWTZE7kedKVfKIzgY5cqVYSlXKowuc9UyhDkawEJpOLgoXQyK3sybowIUt4GzvHNznw2C6BeRYSES5T63UHlQkNh/W8ON/SxCzvvDoLZ24/8YS723a6qDtMNZStOlKk2HJymTPpLyrMKqco/zScrLqiIpSSdpVGhwkthVW2JX6ilqq4OvWp1bgs0aNoQrSzwWNGmQEL/HzENC"</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2_1" hidden="1">"0yUkh/4iy+XL3FKAqMUNfBXUh6jC8sz0n8jonmuB9zZyXIjwe4UrlooD2BtkiqV+IVPIDa4z5SKEGRbAXKHfuypc9fL+yKteEYGbwJuv3PQzG1Win+wMM5NDHudmIffaJLYvazzfXTvktD9O1ZYW/o9R6p+26R4y9qeUZQtllo0PKZc8SGuCJuhqRwwhram6pmgU0sg094EUYmBaeyOazxeLhUIhPqK5BCIqaUKjOQc0eEchPSSkMrTB3oiW"</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3_1" hidden="1">"MqdanOaBqQ2fm1RS7ltCXm4heryp0UylwcQEJN3coK4ExwC26Cb18iFRuuuY2nMf2g6A3nOLqdVrEzCaFGv1cbVYLU+Oio0aAEVaA+XqeHRYPRxV/JZXayUI7mru4s69jNkkiN6xD2GRLB18KPJTRuL125qu7lt2Mks0fIupKoKcyv9/BUDEHs/Kaud08AE/gjMuTSrN8IpZiL9mzvzvMKoL9c+bM5quNmg6vTVjyLNm64/vvJz24T0UiSVJ"</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4_1" hidden="1">"S6v9yMhmCNHCpo0TzR4RMZA2uL6uCOcADnAS2/yTat2xDe1tDC0bQPdtQLQ77QWYLmrtzrxVazUW/VqvDUAN10CjNZ92W91p02s5rpVieKQ525HbzNk0iH4TGQKRPFN7YPJTQeL9Yc2m+1GEzBMNL1aqCitnyvynAAgvMJSscteSrNKiIIvHjguJZZlekQjxv4Uz79eL6sDZ58MZjrd6OJ49mhHli2b7C3dGzrpsD0wWkqR5ocHxY1FS/Nl7"</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4_5_1" hidden="1">"8/cUbXr9PuBhpYI51aQlC8x0+EZiQbkfKVndQjTXqeJEuUF4FATdXKcsBycANnESW/0TqN00VOltAHUDQOutSVRr1SkYTwvV2qRSqJSmF4VGFYACLoFSZTKuV+rjsl3zbqkAxT3J3Ny51ZgNgug39mEtEqWDX6s8yEi8f1vDlf3ITkaJBttvU7zYvR7y4c3mOeBiT4BFgeFDzYviDAiJhRleHgvx18yZ/UAjmlA+3JzheKWB4+GtGZE+a7Y/"</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1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2" hidden="1">"mAgtcHQWK5UZulIpH57F8snLYqLQ4QKRtvmbMCPdPEKYkjawNeO/3FCWSvn8v7ijLCRPm1KtLtVagTpzNFPJ/uA6cdfoydgoZ+tC7CP2ZGzQWbKxxv8W4VR85OgkxMrl5PMuQNiC6IwP9ovJS+hdrqd0hN7qCSGvcu2rjdgtMpZFlRfaj4IYd1IuKHDt8Vw7Y9iWEhi2UvO5ttKpV7ji5xxhMq46gYWZuD3X2OfmEVlLdmzihGW7+Iypq5y8"</definedName>
    <definedName name="EPMWorkbookOptions_5_1_3"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4" hidden="1">"PHSBbhwc4IvFcrlUKoUP8IUUBnhBYVvtZXifXZ21227g0eRvVeGvfkt5SAMm8XFcEZrgYLetXDB0tXoR3m2L6XPb9UMjod9LOjOjgCHc2VmcUYiPf0qDoTXQ/8+TU6VSLP7Go1MpfS56+HnnQmUsORoZGtU8LyTeYyPkhsiebRQPQINwY91T7tjEx4347G1dgFwToiMeXpfTt7l12Z7SEXo+SxeXKie07wWRcDXQzEO4ak0+BkdkaiWFTJWa"</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2_1" hidden="1">"rji2XL6Kj2g+eYj++iXeLBQFc9d0Kkqv7/TM3znAl0r5/C8c4QvJY3P/y/JZyLNk9GDVuM7+JbQuvRrn84ltA4RtiI545VhM3ke2LXS0ltQJKZ291UWp+SDJlNXINPdh1Rm9945IaimBpCr1x+qcU3pWfkg8VdchSdiOh4/I6FXyGN28Ty+3aoJ66aAerhz+I0hajtVy6KLSUpVLL8r5bGZdA2JdFNQjbmXl5G1lXVHS/CqGqIbv9VaNohqZ"</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3_1" hidden="1">"s0KjI/algRKM3hySj3+/+zJ4RDzpoatO7yzHZnX49BROIoEzGPk+4GmG+WnPV6nUatVqNb3nKxPo+QSF7XQXfi+4IoGk2eBxzp+pwj/DjnKVY7LGkR6/73DgY8dEYGmftmL1Q4ZuNA7TW7EKeVYsPhndTTU3G4rCkphZoJBySp50GLjri32HAR8zJY3G9sj4k4mGer1S+cBMQ5U8S/X51aRQJJYczRCNn2wvRyNEo55zI4ZGLefG6kgZ7j0a"</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4_1" hidden="1">"huTPf9mdDB4hTwR0xQk3Z2zi00dQaLEMnClQ7gOuphufznzNZrvdarWyZ75GCTMfq1DcaJv3/KsykDQfPIbMjcr+NeGUuzMmexwRmGOHozhxjAem9uko1ukSeK/XzR7FmuWLYtFt6FGmXdnAVCGJmQcKGTfjyw4DfX977DAUJ0yJ07k11f/LRkOn02z+wU5Dq3yR6vP3kQKTheRojmh8p4QzGgEanTM3Imi0z9yIz5TJ0aNRnNw21qBrAnjA"</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5_5_1" hidden="1">"fe+yA24oOAM46UyNCpLPPNGcDR4uT/roqtu/ybBZYdPmM6b4jEkr+dOjGHk9YEmKerDPK5er1UqlEt7nlVLo8xiB6vY2Q9a5EvvtpHM0UjjO2Yrt4NFp34jMP6OucJcGTOJjx1igSQdbsVqdwBuNengrVk6fFfMuQ/fopBMzChRCLsanHQb6/jbpMMTHTHHjiT5W/mSJoVYrlz+xxlBJn6U6/D3SWmUsORoZGtXidypDw0WjXmwzZ+vNAkZK"</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1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2" hidden="1">"1CV3pbbAdyRZ8YSaIx8y91ejF3ehnoYO5kZHBB2P3I2O1bsm3FP83zM5Xe5IBB2Xs8n1dYhVnpPPuMVVkrfF9XlB8VgMYjYoX/E1+jYlHhu3y9N9bh4bud6bXWcM3W8JDV3/BbnN2L3yuN3ko0vnafJz42PJh0LIYG58rPioyXQS9HE5iV0UOLnfE86Z15kEnmAIaCQS9bKY0GtJ9Vbs/1d7QpkeAAp5Ew1iqagTXKHaAE6s7R5t26zcPQ7H"</definedName>
    <definedName name="EPMWorkbookOptions_6_1_3"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4" hidden="1">"D40lT9PwGB8REmybnEQGm3mAo8q2hY0wLcc9ordepM9bA5MmWDnpRI0ODpn95xbvs1JHlggoy4/O+TsVA9MkwAQDQxizDYwg8mI7HaDEZxPsa9BVOVY+4hZYTd8W2OcExUPRp6p/rXZ4QtVAMw+lauumd0yuXqaUqx6MG2RNPlEjw6Mh095P0vGIj+OKAiv3e8Ix/ZZJYfKpDyOmqHcYIPRaEt9K/JF7hDQNIbRhTbBQjQqqptlo9cWxtqBK"</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2_1" hidden="1">"5r6oNu46x2T1OqGs+mVcgZWCuiXNfW7bSoLa7UjH5JRL4HPasIwEUf8iRuo0lFrj4m+QHRDTGEYr2UQb8UyU8GylNTQn0aLEeX9Cstf6RiV760xQyd4HluzFvBt+mfP9jWvfc5gwlexRyd6Wc8HzluxFnsNQ+d1FX32ctfzuFMCtS+kaclvpaHqVQrclzWTJ6U6C3Io0rl6716W/uw3tkT6IO+h9lnOVx50COSp1+3hSt1NwtnFpymbJpkaP"</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3_1" hidden="1">"+Pi2vgY9C8AtLgrWyHNufXag9IRBxNLwUuWE7oUg7jtXMwKlw6ls98sulG6CIYi8mMOxCgcZa6TZgSKz13xn3+HAyNfZs+fRFj1dnUBPJ51ftRd+7itPDq8i4V8QMDWcES0IcPT4WC3ZsVEnLNv1tmi6DskzXa/E9+47UbODo311yV1/7UewP44B/xqgsPxPNQcmARj0wH42IAMUfBzgUAeeyrHyFt1fgzz3N+QExUcxomp0TcBTK2ZU9eNF"</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4_1" hidden="1">"m4Lt8iW3MSUpAiuFLA0uVZod3bL8sXM1J1A4WqVGJ3ujNAkGyzP8GY44HOW4R5ofKDJ1z3DHDkeBcp21fJseMNN1SpjpxOHd1TbPnfLmcBwJ76IEW8M50aIEib44UUu2LdQJ03LcA4aubvlCV/qTvSf7ZEcSjqu7n/T9aS/B3uHIGZQ4KBTzXT0DkwIMWrDfSOUApTgJcDIDrkpT8gHTX6986W9Cs4qHYkjV8LoEq9aCUdV7XvSAXO2XlKv+"</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6_5_1" hidden="1">"hoYXDZZKvIuPj28bSNDSADzi68Bq+pzbgBoKfWa4WfKiRaqX+OWuiMBYX4o007tl2AwUlyEM22YzjuzCcd6vi/2g8NR9u5t0OGLk6/T52/iInq6WQk/Hde5aG9N+1m5uF4kUrAtHg4R9kYIXKfGxWryho0Zoumkd0XTV02e6/jiyd605lnSNDhQ7SO1sw378cGTz0gBQnADPDA4PHDyTdDji4/BGMrBEmuKP6O4a6XN3I5oRbBRdkrrX2dzs"</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 hidden="1">"f+w2StbjJ2pmeAy73S6OE8eOR34mLs9S8khiDzlviQKejgphRBT1WMpKnMhwR38nN0OaphCK9SZZiMSSzrnHSkNxZG3/2H+0cP9VAaQEZhA4c9EUbWAGBxnjZb4YbQANejZFU9aewyOcu6W+aPhGBMRM1wcxPGu5XxGXX02DMSM554cGdW1sAB7Ap62FvfKvX7Zmgzcw9P4DgPjuebxBAAA="</definedName>
    <definedName name="EPMWorkbookOptions_7_1_1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_1_1" hidden="1">"f+w2StbjJ2pmeAy73S6OE8eOR34mLs9S8khiDzlviQKejgphRBT1WMpKnMhwR38nN0OaphCK9SZZiMSSzrnHSkNxZG3/2H+0cP9VAaQEZhA4c9EUbWAGBxnjZb4YbQANejZFU9aewyOcu6W+aPhGBMRM1wcxPGu5XxGXX02DMSM554cGdW1sAB7Ap62FvfKvX7Zmgzcw9P4DgPjuebxBAAA="</definedName>
    <definedName name="EPMWorkbookOptions_7_1_2" hidden="1">"9uAQQXcsWZIDreDkUrjSx/EmBMgzKlkyeIcBcrvaxwbn/og2sU9jgN5tCONng+WqsS33CSADaCYUIRqtLezUf/2yNrs8Z1j9BRwJ5A2iOAAA"</definedName>
    <definedName name="EPMWorkbookOptions_7_1_3"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4" hidden="1">"oz9Rf9T5EU39EalDCnaROJRv/P56z7YOKfTna8lc7+7Dr+fLoY7U4rBgUodE6pD2vBeMdx1S4HsYUlOU6KePWNcUnYJwpMrhrKscTkI5kqF/zhn6p6AcSTM/vzTzU/Bs59GUzuOgRvbSPWamLfnzFJQjiZznnsh5EtalLikzPlSLeyriKfi25wyUJABFS714JwCdgngkmYck85yMdyQR5XwTUU5zTEKSShKQVLLeuPuVt7UeHCHoTCRTsqHp"</definedName>
    <definedName name="EPMWorkbookOptions_7_2" hidden="1">"xi2Twff2QxgJRT2WCkpPavcuDxk+JbQzm2ghloo6ernTGooTa4cnUbcbD0+vsgqcIujOJUtyoBUcsdlt88V4EwLk2ZQsFbyEh4v2W33R8JAuYSb2QQxPAR127MovJ8GasT33HiADjEwoQjTbWDho//5tYzY4FNz6DyuKx1hPPAAA"</definedName>
    <definedName name="EPMWorkbookOptions_7_2_1" hidden="1">"pVvSTJpU6xTIUdnVR5ddnYQ6KqH6sBKqU/BGBS9U8HIS8Kh4hYpXTsbdshClqrL+D4UuMs3kCVFOc5uEikouQFSy3Lj5LVF8Bw4Q9EaKrbjQDp8grjYGdqIFAfKDKrYKXmFoud4c2IZfh0XoxEEZQ+vNjlX7SX+2anzD+wqQCXoWlCEaLiJstH/+tAg7+/qtyv+QNYv0uUsAAA=="</definedName>
    <definedName name="EPMWorkbookOptions_7_3" hidden="1">"f/QUI00jCG3NJlyIpcIOXW61BuLE2v4Z1M3G/XOrbA+OEXQmkinZ0PQP12y3eWK8AQFybUqmAt6DY0W7rZ5ocDyXMBN7IAbnf/Y7tuXnI3/N2LbzBJAOBgYUIXpbW9hr//5tbdY/Dtz4D5m7J/9JPAAA"</definedName>
    <definedName name="EPMWorkbookOptions_7_3_1" hidden="1">"t8jVI0K5GoTdxsm6/0TNDI/+0dERTTP7jgc+A1cUWHk4ELY5bhkCd0dFMCKK+iwVBh2J7+z9Sm6GNE1RaKU3yYWaVNI+95XUqDiSlrTt/28cBtC7jB0GoP924PTuTn/UHJoul9Cnqf67ZNq6Zr53MkB+QkDyEMFhf/HH9c1PCCBW0fyEgPyEgPyEgPyEgO2cEJD48Jbv9t/rr11Yb+LeBeFe2UPZzkn3SjfJ2j25E8oRvPMPH9Jhu9VtF5Qj"</definedName>
    <definedName name="EPMWorkbookOptions_7_4" hidden="1">"5y/+sWSKNE0gtOdNvBBNxG273GuNxLG14/2ou43He1hpCc4QdBeiJTrQCrfX7LcFYqwJAfJtipYMXqONRYetgWi0VRcz0wtAjHYAHXfsy6+m4ZzRvPsdIANoJhQgmm8tHLV//bI1G24N7v4LcF5HHVU8AAA="</definedName>
    <definedName name="EPMWorkbookOptions_7_4_1" hidden="1">"Y7dRsh4/UXPDY9zv93GcOHY8ijNxeZaSJxJ7yHlLlPB0VAgjoqjHUlbiRIY7+ju5OdI0g1CsN+lCJJZ2wj1WGooja8kD/9HC5EsCSAksIHCWoinawAxPRcYLfTnaABr0jIqmrL2EZzj3S33R8GUIiJquj2JoNlkRl1/Pg0EjOeeHBnVtagAewKedhUT51y87s8HLFwb/AjpStz+3QQAA"</definedName>
    <definedName name="EPMWorkbookOptions_7_5" hidden="1">"/GPJFMM0AdOeNfFMNBG37XJvNGLH2o73o+4OHu9hpSU4Q9BdiJboQCvcXrM/FrCxJgTI1ylaMniNNhYdjgas0VZdHJleAGK0A+iYsM+/moZrRvPud4AMoJlQgGi+1XA0/vXLVm24Nbj7L/JsWARVPAAA"</definedName>
    <definedName name="EPMWorkbookOptions_7_5_1" hidden="1">"vWYeSlU7TvaIXL1IKVedcGMvWZNP1MjwGFxcXOA4kXQ84jNwWYbiR0PmmOOWSOE+KBdGRFGbpcywy7W7iX9XGSFNQwjttCZYiMSCdrTvpLriSFvQbv+/cQZA/2c0ZwBkZwEED5E47CT+fH+zswBS29HsLIDsLIDsLIDsLIDjnAUQOHnL9vUn+rEr1tu1T0G4bLfkWe+WPAnlsq1t57y17RSUS9c2tfiQLM4bk07BM98DKl5ERi3zpe80M23b"</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8_1_1" hidden="1">"qHQZGbXcl77STNK2DxyCckRvBcCId/iG8h6EdcSF5eJDNdzjLw/BN6Lj5PChHt6RT4cgXh7FlEcxHYx30Qicjkz7PznpYptJXgTOYZZJ8miaDETTRBN3v4WjNQRTCNy5ZEkOsMI3iJuJgRxnAg36SiVL1h5BKLmdHMiGXzeC2OkFMIbSuxmb8ovJ6q61uu4PDRra2AQigLMXDTvpX7+8qF19vUn7f9hVnFwZZQAA"</definedName>
    <definedName name="EPMWorkbookOptions_8_1_1_1" hidden="1">"a9saPiTDeaPSLni28QWVLiGjlvvSV7pJ2vaBXVCO6K0AGPEO31DenbCOuLBcfKiGe/zlLvhGdJwcPtTDO/JpF8TLo5jyKKad8S4egdOWaf8vJ11iN8mLwNnNNEkeTbMH0TTxxM0f3mgOwAQCdyZZkgOscNFvNS0oxplAg75MyZK1x2i5cz01KBr9vgjipheAGK1Lbmaslp+Pw3vW7Li/NGhoIxOIAE6XEjbSv39big1/z6T1P5b8Q44KZQAA"</definedName>
    <definedName name="EPMWorkbookOptions_8_1_2" hidden="1">"f4K42TiT4wwIkKdUMmXwBn3J7eaZrP/dvpid7gxGX3q3Y1N+OlzctVrL+Q6QDgYGFCEarzTstH/9slK7+C7h+n/W37/thlgAAA=="</definedName>
    <definedName name="EPMWorkbookOptions_8_2" hidden="1">"BU5BuVRHu8eId/EN3T0J61IXfBofqsU93vIUfHsnTDAdcXHxoV68I59OQbwsiimLYjoZ77wROC0et38y0gU2M30ROKdZJsmiaRIQTeNN9H/fBjkEUwjMOadxBtDcN4i7iY4crQIJ2ko5jZdegCu5n+zIul8sgthpOTC60v6MXfnlZH3XyK75Q4KKNFYBC+Bsq8GX/vXLVu36i0ya/wNQvbAuA2UAAA=="</definedName>
    <definedName name="EPMWorkbookOptions_8_3" hidden="1">"jKnpBSiGag87ovLL6XrR2L77HSADTEwoQjTfajho//plq3b9eOT2v3CsYOVZWQAA"</definedName>
    <definedName name="EPMWorkbookOptions_8_4" hidden="1">"AA=="</definedName>
    <definedName name="EPMWorkbookOptions_8_5" hidden="1">"2ektYQyk9yu25Rfj9aixXfcrQAYYmVCEaLqxsFf+8cPG7PqXUJv/Alek525EVQAA"</definedName>
    <definedName name="EPMWorkbookOptions_9" hidden="1">"AA=="</definedName>
    <definedName name="EPMWorkbookOptions_9_1" hidden="1">""</definedName>
    <definedName name="EPMWorkbookOptions_9_2" hidden="1">"Zk6zMrijf6Clw1oD6r0/m5tqC+Bsx5xpr77Uwy227LNIZFJ4/JslKVfA4HslR7lXsr2Z9k+zdf0Hd78Gty6AMQT2lDd4CxjeZlfw4MKO0YECXae8ISrPwLPcPryw9b7vF/XMWWDuWe8WBO3no1XX6x37mwI1ZagDDsDJxsPO8Y8fNm5X3y/c+B/CKLaSmngAAA=="</definedName>
    <definedName name="EPMWorkbookOptions_9_3" hidden="1">"Z3gkh3qDB+UFLR2OF4BmTrMyuKN/oqWDpwF135/NTbUlcJZtzLWXrdTDHbYcsohlUnj6myUJV8DgeyUnuVeyu5n2T7N1tw/uf/NtXQBjCKwpr/Mm0N3NLv/BpR0zAwp0nPK6qDwB13L38NLW/Ypf1DN7iblrvV/gt1+M1l2vd6xvCtSU4QxwAE42HvaOf/ywcbv+SuHG/2hwmWyNeAAA"</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_Value">#REF!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Y" hidden="1">#REF!</definedName>
    <definedName name="esf" hidden="1">#REF!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5"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_CCY">#REF!</definedName>
    <definedName name="EUROPEAN_CCY">#REF!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v.Calculation" hidden="1">-4135</definedName>
    <definedName name="ev.Initialized" hidden="1">FALSE</definedName>
    <definedName name="EW" localSheetId="0" hidden="1">{"'Summary'!$A$1:$J$46"}</definedName>
    <definedName name="EW" localSheetId="1" hidden="1">{"'Summary'!$A$1:$J$46"}</definedName>
    <definedName name="EW" hidden="1">{"'Summary'!$A$1:$J$46"}</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s" localSheetId="0" hidden="1">{"'Summary'!$A$1:$J$46"}</definedName>
    <definedName name="ews" localSheetId="1" hidden="1">{"'Summary'!$A$1:$J$46"}</definedName>
    <definedName name="ews" hidden="1">{"'Summary'!$A$1:$J$46"}</definedName>
    <definedName name="eXHD" hidden="1">{#N/A,#N/A,TRUE,"TOTAL COMPANY 1995";#N/A,#N/A,TRUE,"UTR-DC";#N/A,#N/A,TRUE,"UTR-WP";#N/A,#N/A,TRUE,"UTR-WR";#N/A,#N/A,TRUE,"UTR-LT";#N/A,#N/A,TRUE,"UTR-DI";#N/A,#N/A,TRUE,"STAV-WR";#N/A,#N/A,TRUE,"YSSV-WR";#N/A,#N/A,TRUE,"GP.EXP.NP"}</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r" hidden="1">{"hiden",#N/A,FALSE,"14";"hidden",#N/A,FALSE,"16";"hidden",#N/A,FALSE,"18";"hidden",#N/A,FALSE,"20"}</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ezrtrezt" hidden="1">#REF!</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erqawevc" hidden="1">{"trans assumptions",#N/A,FALSE,"Merger";"trans accretion",#N/A,FALSE,"Merger"}</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sefzcxv" hidden="1">{#N/A,#N/A,FALSE,"CBE";#N/A,#N/A,FALSE,"SWK"}</definedName>
    <definedName name="fawefawfea" hidden="1">{"comp1",#N/A,FALSE,"COMPS";"footnotes",#N/A,FALSE,"COMPS"}</definedName>
    <definedName name="FCode" hidden="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0" hidden="1">"#"</definedName>
    <definedName name="FDC_56_11" hidden="1">"#"</definedName>
    <definedName name="FDC_56_12" hidden="1">"#"</definedName>
    <definedName name="FDC_56_13" hidden="1">"#"</definedName>
    <definedName name="FDC_56_14"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hfdh" hidden="1">{"First Page",#N/A,FALSE,"Surfactants LBO";"Second Page",#N/A,FALSE,"Surfactants LBO"}</definedName>
    <definedName name="fdhfghfdh" hidden="1">{"First Page",#N/A,FALSE,"Surfactants LBO";"Second Page",#N/A,FALSE,"Surfactants LBO"}</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P_0_1_aSrv" hidden="1">#REF!</definedName>
    <definedName name="FDP_1_1_aDrv" hidden="1">#REF!</definedName>
    <definedName name="FDP_10_1_aUrv" hidden="1">#REF!</definedName>
    <definedName name="FDP_100_1_aUrv" hidden="1">#REF!</definedName>
    <definedName name="FDP_101_1_aUrv" hidden="1">#REF!</definedName>
    <definedName name="FDP_102_1_aSrv" hidden="1">#REF!</definedName>
    <definedName name="FDP_103_1_aS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U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Srv" hidden="1">#REF!</definedName>
    <definedName name="FDP_116_1_aSrv" hidden="1">#REF!</definedName>
    <definedName name="FDP_117_1_aUrv" hidden="1">#REF!</definedName>
    <definedName name="FDP_118_1_aUrv" hidden="1">#REF!</definedName>
    <definedName name="FDP_119_1_aU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S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Urv" hidden="1">#REF!</definedName>
    <definedName name="FDP_132_1_aSrv" hidden="1">#REF!</definedName>
    <definedName name="FDP_133_1_aSrv" hidden="1">#REF!</definedName>
    <definedName name="FDP_134_1_aUrv" hidden="1">#REF!</definedName>
    <definedName name="FDP_135_1_aUrv" hidden="1">#REF!</definedName>
    <definedName name="FDP_136_1_aUrv" hidden="1">#REF!</definedName>
    <definedName name="FDP_137_1_aSrv" hidden="1">#REF!</definedName>
    <definedName name="FDP_138_1_aSrv" hidden="1">#REF!</definedName>
    <definedName name="FDP_139_1_aSrv" hidden="1">#REF!</definedName>
    <definedName name="FDP_14_1_aUrv" hidden="1">#REF!</definedName>
    <definedName name="FDP_140_1_aS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Urv" hidden="1">#REF!</definedName>
    <definedName name="FDP_151_1_aUrv" hidden="1">#REF!</definedName>
    <definedName name="FDP_152_1_aUrv" hidden="1">#REF!</definedName>
    <definedName name="FDP_153_1_aUrv" hidden="1">#REF!</definedName>
    <definedName name="FDP_154_1_aUrv" hidden="1">#REF!</definedName>
    <definedName name="FDP_155_1_aUrv" hidden="1">#REF!</definedName>
    <definedName name="FDP_156_1_aUrv" hidden="1">#REF!</definedName>
    <definedName name="FDP_157_1_aUrv" hidden="1">#REF!</definedName>
    <definedName name="FDP_158_1_aUrv" hidden="1">#REF!</definedName>
    <definedName name="FDP_159_1_aSrv" hidden="1">#REF!</definedName>
    <definedName name="FDP_16_1_aUrv" hidden="1">#REF!</definedName>
    <definedName name="FDP_160_1_aUrv" hidden="1">#REF!</definedName>
    <definedName name="FDP_161_1_aSrv" hidden="1">#REF!</definedName>
    <definedName name="FDP_162_1_aUrv" hidden="1">#REF!</definedName>
    <definedName name="FDP_163_1_aUrv" hidden="1">#REF!</definedName>
    <definedName name="FDP_164_1_aUrv" hidden="1">#REF!</definedName>
    <definedName name="FDP_165_1_aUrv" hidden="1">#REF!</definedName>
    <definedName name="FDP_166_1_aUrv" hidden="1">#REF!</definedName>
    <definedName name="FDP_167_1_aUrv" hidden="1">#REF!</definedName>
    <definedName name="FDP_168_1_aSrv" hidden="1">#REF!</definedName>
    <definedName name="FDP_169_1_aSrv" hidden="1">#REF!</definedName>
    <definedName name="FDP_169_1_aUrv" hidden="1">#REF!</definedName>
    <definedName name="FDP_17_1_aUrv" hidden="1">#REF!</definedName>
    <definedName name="FDP_170_1_aSrv" hidden="1">#REF!</definedName>
    <definedName name="FDP_170_1_aUrv" hidden="1">#REF!</definedName>
    <definedName name="FDP_171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8_1_aUrv" hidden="1">#REF!</definedName>
    <definedName name="FDP_179_1_aSrv" hidden="1">#REF!</definedName>
    <definedName name="FDP_179_1_aUrv" hidden="1">#REF!</definedName>
    <definedName name="FDP_18_1_aUrv" hidden="1">#REF!</definedName>
    <definedName name="FDP_18_1_rUrv" hidden="1">#REF!</definedName>
    <definedName name="FDP_180_1_aSrv" hidden="1">#REF!</definedName>
    <definedName name="FDP_181_1_aUrv" hidden="1">#REF!</definedName>
    <definedName name="FDP_182_1_aSrv" hidden="1">#REF!</definedName>
    <definedName name="FDP_183_1_aSrv" hidden="1">#REF!</definedName>
    <definedName name="FDP_183_1_aUrv" hidden="1">#REF!</definedName>
    <definedName name="FDP_184_1_aUrv" hidden="1">#REF!</definedName>
    <definedName name="FDP_185_1_aSrv" hidden="1">#REF!</definedName>
    <definedName name="FDP_186_1_aUrv" hidden="1">#REF!</definedName>
    <definedName name="FDP_187_1_aSrv" hidden="1">#REF!</definedName>
    <definedName name="FDP_187_1_aUrv" hidden="1">#REF!</definedName>
    <definedName name="FDP_188_1_aUrv" hidden="1">#REF!</definedName>
    <definedName name="FDP_189_1_aUrv" hidden="1">#REF!</definedName>
    <definedName name="FDP_19_1_aUrv" hidden="1">#REF!</definedName>
    <definedName name="FDP_190_1_aUrv" hidden="1">#REF!</definedName>
    <definedName name="FDP_191_1_aUrv" hidden="1">#REF!</definedName>
    <definedName name="FDP_192_1_aSrv" hidden="1">#REF!</definedName>
    <definedName name="FDP_192_1_aUrv" hidden="1">#REF!</definedName>
    <definedName name="FDP_193_1_aUrv" hidden="1">#REF!</definedName>
    <definedName name="FDP_194_1_aUrv" hidden="1">#REF!</definedName>
    <definedName name="FDP_195_1_aUrv" hidden="1">#REF!</definedName>
    <definedName name="FDP_196_1_aSrv" hidden="1">#REF!</definedName>
    <definedName name="FDP_196_1_aUrv" hidden="1">#REF!</definedName>
    <definedName name="FDP_197_1_aSrv" hidden="1">#REF!</definedName>
    <definedName name="FDP_197_1_aUrv" hidden="1">#REF!</definedName>
    <definedName name="FDP_198_1_aSrv" hidden="1">#REF!</definedName>
    <definedName name="FDP_198_1_aUrv" hidden="1">#REF!</definedName>
    <definedName name="FDP_199_1_aUrv" hidden="1">#REF!</definedName>
    <definedName name="FDP_2_1_aUrv" hidden="1">#REF!</definedName>
    <definedName name="FDP_20_1_aUrv" hidden="1">#REF!</definedName>
    <definedName name="FDP_200_1_aUrv" hidden="1">#REF!</definedName>
    <definedName name="FDP_201_1_aUrv" hidden="1">#REF!</definedName>
    <definedName name="FDP_202_1_aUrv" hidden="1">#REF!</definedName>
    <definedName name="FDP_203_1_aSrv" hidden="1">#REF!</definedName>
    <definedName name="FDP_203_1_aU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8_1_aUrv" hidden="1">#REF!</definedName>
    <definedName name="FDP_209_1_aUrv" hidden="1">#REF!</definedName>
    <definedName name="FDP_21_1_aUrv" hidden="1">#REF!</definedName>
    <definedName name="FDP_210_1_aUrv" hidden="1">#REF!</definedName>
    <definedName name="FDP_211_1_aUrv" hidden="1">#REF!</definedName>
    <definedName name="FDP_212_1_aUrv" hidden="1">#REF!</definedName>
    <definedName name="FDP_213_1_aSrv" hidden="1">#REF!</definedName>
    <definedName name="FDP_213_1_aUrv" hidden="1">#REF!</definedName>
    <definedName name="FDP_214_1_aUrv" hidden="1">#REF!</definedName>
    <definedName name="FDP_215_1_aUrv" hidden="1">#REF!</definedName>
    <definedName name="FDP_216_1_aSrv" hidden="1">#REF!</definedName>
    <definedName name="FDP_216_1_aUrv" hidden="1">#REF!</definedName>
    <definedName name="FDP_217_1_aUrv" hidden="1">#REF!</definedName>
    <definedName name="FDP_218_1_aSrv" hidden="1">#REF!</definedName>
    <definedName name="FDP_218_1_aUrv" hidden="1">#REF!</definedName>
    <definedName name="FDP_219_1_aSrv" hidden="1">#REF!</definedName>
    <definedName name="FDP_219_1_aUrv" hidden="1">#REF!</definedName>
    <definedName name="FDP_22_1_aUrv" hidden="1">#REF!</definedName>
    <definedName name="FDP_220_1_aSrv" hidden="1">#REF!</definedName>
    <definedName name="FDP_220_1_aUrv" hidden="1">#REF!</definedName>
    <definedName name="FDP_221_1_aSrv" hidden="1">#REF!</definedName>
    <definedName name="FDP_221_1_aUrv" hidden="1">#REF!</definedName>
    <definedName name="FDP_222_1_aSrv" hidden="1">#REF!</definedName>
    <definedName name="FDP_222_1_aUrv" hidden="1">#REF!</definedName>
    <definedName name="FDP_223_1_aSrv" hidden="1">#REF!</definedName>
    <definedName name="FDP_223_1_aUrv" hidden="1">#REF!</definedName>
    <definedName name="FDP_224_1_aSrv" hidden="1">#REF!</definedName>
    <definedName name="FDP_224_1_aUrv" hidden="1">#REF!</definedName>
    <definedName name="FDP_225_1_aSrv" hidden="1">#REF!</definedName>
    <definedName name="FDP_225_1_aUrv" hidden="1">#REF!</definedName>
    <definedName name="FDP_226_1_aSrv" hidden="1">#REF!</definedName>
    <definedName name="FDP_226_1_aUrv" hidden="1">#REF!</definedName>
    <definedName name="FDP_227_1_aSrv" hidden="1">#REF!</definedName>
    <definedName name="FDP_227_1_aUrv" hidden="1">#REF!</definedName>
    <definedName name="FDP_228_1_aSrv" hidden="1">#REF!</definedName>
    <definedName name="FDP_229_1_aSrv" hidden="1">#REF!</definedName>
    <definedName name="FDP_23_1_aUrv" hidden="1">#REF!</definedName>
    <definedName name="FDP_230_1_aSrv" hidden="1">#REF!</definedName>
    <definedName name="FDP_231_1_aSrv" hidden="1">#REF!</definedName>
    <definedName name="FDP_232_1_aSrv" hidden="1">#REF!</definedName>
    <definedName name="FDP_233_1_aSrv" hidden="1">#REF!</definedName>
    <definedName name="FDP_234_1_aSrv" hidden="1">#REF!</definedName>
    <definedName name="FDP_234_1_aUrv" hidden="1">#REF!</definedName>
    <definedName name="FDP_235_1_aSrv" hidden="1">#REF!</definedName>
    <definedName name="FDP_235_1_aUrv" hidden="1">#REF!</definedName>
    <definedName name="FDP_236_1_aSrv" hidden="1">#REF!</definedName>
    <definedName name="FDP_236_1_aUrv" hidden="1">#REF!</definedName>
    <definedName name="FDP_237_1_aSrv" hidden="1">#REF!</definedName>
    <definedName name="FDP_237_1_aUrv" hidden="1">#REF!</definedName>
    <definedName name="FDP_238_1_aSrv" hidden="1">#REF!</definedName>
    <definedName name="FDP_239_1_aSrv" hidden="1">#REF!</definedName>
    <definedName name="FDP_24_1_aSrv" hidden="1">#REF!</definedName>
    <definedName name="FDP_240_1_aSrv" hidden="1">#REF!</definedName>
    <definedName name="FDP_241_1_aSrv" hidden="1">#REF!</definedName>
    <definedName name="FDP_242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#REF!</definedName>
    <definedName name="FDP_260_1_aSrv" hidden="1">#REF!</definedName>
    <definedName name="FDP_261_1_aSrv" hidden="1">#REF!</definedName>
    <definedName name="FDP_262_1_aSrv" hidden="1">#REF!</definedName>
    <definedName name="FDP_263_1_aSrv" hidden="1">#REF!</definedName>
    <definedName name="FDP_264_1_aSrv" hidden="1">#REF!</definedName>
    <definedName name="FDP_264_1_aUrv" hidden="1">#REF!</definedName>
    <definedName name="FDP_265_1_aSrv" hidden="1">#REF!</definedName>
    <definedName name="FDP_265_1_aUrv" hidden="1">#REF!</definedName>
    <definedName name="FDP_266_1_aSrv" hidden="1">#REF!</definedName>
    <definedName name="FDP_266_1_aUrv" hidden="1">#REF!</definedName>
    <definedName name="FDP_267_1_aSrv" hidden="1">#REF!</definedName>
    <definedName name="FDP_267_1_aUrv" hidden="1">#REF!</definedName>
    <definedName name="FDP_268_1_aSrv" hidden="1">#REF!</definedName>
    <definedName name="FDP_268_1_aUrv" hidden="1">#REF!</definedName>
    <definedName name="FDP_269_1_aSrv" hidden="1">#REF!</definedName>
    <definedName name="FDP_269_1_aUrv" hidden="1">#REF!</definedName>
    <definedName name="FDP_27_1_aUrv" hidden="1">#REF!</definedName>
    <definedName name="FDP_270_1_aSrv" hidden="1">#REF!</definedName>
    <definedName name="FDP_270_1_aUrv" hidden="1">#REF!</definedName>
    <definedName name="FDP_271_1_aSrv" hidden="1">#REF!</definedName>
    <definedName name="FDP_271_1_aUrv" hidden="1">#REF!</definedName>
    <definedName name="FDP_272_1_aSrv" hidden="1">#REF!</definedName>
    <definedName name="FDP_272_1_aUrv" hidden="1">#REF!</definedName>
    <definedName name="FDP_273_1_aSrv" hidden="1">#REF!</definedName>
    <definedName name="FDP_273_1_aUrv" hidden="1">#REF!</definedName>
    <definedName name="FDP_274_1_aSrv" hidden="1">#REF!</definedName>
    <definedName name="FDP_274_1_aUrv" hidden="1">#REF!</definedName>
    <definedName name="FDP_275_1_aSrv" hidden="1">#REF!</definedName>
    <definedName name="FDP_275_1_aUrv" hidden="1">#REF!</definedName>
    <definedName name="FDP_276_1_aSrv" hidden="1">#REF!</definedName>
    <definedName name="FDP_276_1_aUrv" hidden="1">#REF!</definedName>
    <definedName name="FDP_277_1_aSrv" hidden="1">#REF!</definedName>
    <definedName name="FDP_277_1_aUrv" hidden="1">#REF!</definedName>
    <definedName name="FDP_278_1_aSrv" hidden="1">#REF!</definedName>
    <definedName name="FDP_278_1_aU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84_1_aSrv" hidden="1">#REF!</definedName>
    <definedName name="FDP_285_1_aSrv" hidden="1">#REF!</definedName>
    <definedName name="FDP_286_1_aSrv" hidden="1">#REF!</definedName>
    <definedName name="FDP_287_1_aSrv" hidden="1">#REF!</definedName>
    <definedName name="FDP_288_1_aSrv" hidden="1">#REF!</definedName>
    <definedName name="FDP_289_1_aSrv" hidden="1">#REF!</definedName>
    <definedName name="FDP_29_1_aUrv" hidden="1">#REF!</definedName>
    <definedName name="FDP_290_1_aSrv" hidden="1">#REF!</definedName>
    <definedName name="FDP_291_1_aSrv" hidden="1">#REF!</definedName>
    <definedName name="FDP_292_1_aSrv" hidden="1">#REF!</definedName>
    <definedName name="FDP_293_1_aSrv" hidden="1">#REF!</definedName>
    <definedName name="FDP_294_1_aSrv" hidden="1">#REF!</definedName>
    <definedName name="FDP_295_1_aSrv" hidden="1">#REF!</definedName>
    <definedName name="FDP_296_1_aSrv" hidden="1">#REF!</definedName>
    <definedName name="FDP_297_1_aSrv" hidden="1">#REF!</definedName>
    <definedName name="FDP_298_1_aSrv" hidden="1">#REF!</definedName>
    <definedName name="FDP_299_1_aSrv" hidden="1">#REF!</definedName>
    <definedName name="FDP_3_1_aUrv" hidden="1">#REF!</definedName>
    <definedName name="FDP_30_1_aSrv" hidden="1">#REF!</definedName>
    <definedName name="FDP_300_1_aSrv" hidden="1">#REF!</definedName>
    <definedName name="FDP_301_1_aSrv" hidden="1">#REF!</definedName>
    <definedName name="FDP_302_1_aSrv" hidden="1">#REF!</definedName>
    <definedName name="FDP_303_1_aSrv" hidden="1">#REF!</definedName>
    <definedName name="FDP_304_1_aSrv" hidden="1">#REF!</definedName>
    <definedName name="FDP_305_1_aSrv" hidden="1">#REF!</definedName>
    <definedName name="FDP_306_1_aSrv" hidden="1">#REF!</definedName>
    <definedName name="FDP_307_1_aSrv" hidden="1">#REF!</definedName>
    <definedName name="FDP_308_1_aSrv" hidden="1">#REF!</definedName>
    <definedName name="FDP_309_1_aSrv" hidden="1">#REF!</definedName>
    <definedName name="FDP_31_1_aSrv" hidden="1">#REF!</definedName>
    <definedName name="FDP_310_1_aSrv" hidden="1">#REF!</definedName>
    <definedName name="FDP_311_1_aSrv" hidden="1">#REF!</definedName>
    <definedName name="FDP_312_1_aSrv" hidden="1">#REF!</definedName>
    <definedName name="FDP_313_1_aSrv" hidden="1">#REF!</definedName>
    <definedName name="FDP_314_1_aSrv" hidden="1">#REF!</definedName>
    <definedName name="FDP_315_1_aSrv" hidden="1">#REF!</definedName>
    <definedName name="FDP_316_1_aSrv" hidden="1">#REF!</definedName>
    <definedName name="FDP_317_1_aS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Srv" hidden="1">#REF!</definedName>
    <definedName name="FDP_38_1_aUrv" hidden="1">#REF!</definedName>
    <definedName name="FDP_39_1_aU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55_1_aSrv" hidden="1">#REF!</definedName>
    <definedName name="FDP_456_1_aSrv" hidden="1">#REF!</definedName>
    <definedName name="FDP_457_1_aSrv" hidden="1">#REF!</definedName>
    <definedName name="FDP_458_1_aSrv" hidden="1">#REF!</definedName>
    <definedName name="FDP_459_1_aSrv" hidden="1">#REF!</definedName>
    <definedName name="FDP_46_1_aUrv" hidden="1">#REF!</definedName>
    <definedName name="FDP_460_1_aSrv" hidden="1">#REF!</definedName>
    <definedName name="FDP_461_1_aSrv" hidden="1">#REF!</definedName>
    <definedName name="FDP_462_1_aSrv" hidden="1">#REF!</definedName>
    <definedName name="FDP_463_1_aSrv" hidden="1">#REF!</definedName>
    <definedName name="FDP_464_1_aSrv" hidden="1">#REF!</definedName>
    <definedName name="FDP_465_1_aSrv" hidden="1">#REF!</definedName>
    <definedName name="FDP_466_1_aSrv" hidden="1">#REF!</definedName>
    <definedName name="FDP_467_1_aSrv" hidden="1">#REF!</definedName>
    <definedName name="FDP_468_1_aSrv" hidden="1">#REF!</definedName>
    <definedName name="FDP_469_1_aSrv" hidden="1">#REF!</definedName>
    <definedName name="FDP_47_1_aUrv" hidden="1">#REF!</definedName>
    <definedName name="FDP_470_1_aSrv" hidden="1">#REF!</definedName>
    <definedName name="FDP_471_1_aSrv" hidden="1">#REF!</definedName>
    <definedName name="FDP_472_1_aSrv" hidden="1">#REF!</definedName>
    <definedName name="FDP_473_1_aSrv" hidden="1">#REF!</definedName>
    <definedName name="FDP_474_1_aSrv" hidden="1">#REF!</definedName>
    <definedName name="FDP_475_1_aSrv" hidden="1">#REF!</definedName>
    <definedName name="FDP_476_1_aSrv" hidden="1">#REF!</definedName>
    <definedName name="FDP_477_1_aSrv" hidden="1">#REF!</definedName>
    <definedName name="FDP_478_1_aSrv" hidden="1">#REF!</definedName>
    <definedName name="FDP_479_1_aSrv" hidden="1">#REF!</definedName>
    <definedName name="FDP_48_1_aUrv" hidden="1">#REF!</definedName>
    <definedName name="FDP_480_1_aSrv" hidden="1">#REF!</definedName>
    <definedName name="FDP_481_1_aSrv" hidden="1">#REF!</definedName>
    <definedName name="FDP_482_1_aSrv" hidden="1">#REF!</definedName>
    <definedName name="FDP_483_1_aSrv" hidden="1">#REF!</definedName>
    <definedName name="FDP_484_1_aSrv" hidden="1">#REF!</definedName>
    <definedName name="FDP_485_1_aSrv" hidden="1">#REF!</definedName>
    <definedName name="FDP_486_1_aSrv" hidden="1">#REF!</definedName>
    <definedName name="FDP_487_1_aSrv" hidden="1">#REF!</definedName>
    <definedName name="FDP_488_1_aSrv" hidden="1">#REF!</definedName>
    <definedName name="FDP_489_1_aSrv" hidden="1">#REF!</definedName>
    <definedName name="FDP_49_1_aUrv" hidden="1">#REF!</definedName>
    <definedName name="FDP_490_1_aSrv" hidden="1">#REF!</definedName>
    <definedName name="FDP_491_1_aSrv" hidden="1">#REF!</definedName>
    <definedName name="FDP_492_1_aSrv" hidden="1">#REF!</definedName>
    <definedName name="FDP_493_1_aSrv" hidden="1">#REF!</definedName>
    <definedName name="FDP_494_1_aSrv" hidden="1">#REF!</definedName>
    <definedName name="FDP_495_1_aSrv" hidden="1">#REF!</definedName>
    <definedName name="FDP_496_1_aSrv" hidden="1">#REF!</definedName>
    <definedName name="FDP_497_1_aSrv" hidden="1">#REF!</definedName>
    <definedName name="FDP_498_1_aSrv" hidden="1">#REF!</definedName>
    <definedName name="FDP_499_1_aSrv" hidden="1">#REF!</definedName>
    <definedName name="FDP_5_1_aUrv" hidden="1">#REF!</definedName>
    <definedName name="FDP_50_1_aSrv" hidden="1">'[1]Historical Financial Statements'!$E$39</definedName>
    <definedName name="FDP_500_1_aSrv" hidden="1">#REF!</definedName>
    <definedName name="FDP_501_1_aSrv" hidden="1">#REF!</definedName>
    <definedName name="FDP_502_1_aSrv" hidden="1">#REF!</definedName>
    <definedName name="FDP_503_1_aSrv" hidden="1">#REF!</definedName>
    <definedName name="FDP_504_1_aSrv" hidden="1">#REF!</definedName>
    <definedName name="FDP_505_1_aSrv" hidden="1">#REF!</definedName>
    <definedName name="FDP_506_1_aSrv" hidden="1">#REF!</definedName>
    <definedName name="FDP_507_1_aSrv" hidden="1">#REF!</definedName>
    <definedName name="FDP_508_1_aSrv" hidden="1">#REF!</definedName>
    <definedName name="FDP_509_1_aSrv" hidden="1">#REF!</definedName>
    <definedName name="FDP_51_1_aSrv" hidden="1">#REF!</definedName>
    <definedName name="FDP_510_1_aSrv" hidden="1">#REF!</definedName>
    <definedName name="FDP_511_1_aSrv" hidden="1">#REF!</definedName>
    <definedName name="FDP_512_1_aSrv" hidden="1">#REF!</definedName>
    <definedName name="FDP_513_1_aSrv" hidden="1">#REF!</definedName>
    <definedName name="FDP_514_1_aSrv" hidden="1">#REF!</definedName>
    <definedName name="FDP_515_1_aSrv" hidden="1">#REF!</definedName>
    <definedName name="FDP_516_1_aSrv" hidden="1">#REF!</definedName>
    <definedName name="FDP_517_1_aSrv" hidden="1">#REF!</definedName>
    <definedName name="FDP_518_1_aSrv" hidden="1">#REF!</definedName>
    <definedName name="FDP_519_1_aSrv" hidden="1">#REF!</definedName>
    <definedName name="FDP_52_1_aUrv" hidden="1">#REF!</definedName>
    <definedName name="FDP_520_1_aSrv" hidden="1">#REF!</definedName>
    <definedName name="FDP_521_1_aSrv" hidden="1">#REF!</definedName>
    <definedName name="FDP_522_1_aSrv" hidden="1">#REF!</definedName>
    <definedName name="FDP_523_1_aSrv" hidden="1">#REF!</definedName>
    <definedName name="FDP_524_1_aSrv" hidden="1">#REF!</definedName>
    <definedName name="FDP_525_1_aSrv" hidden="1">#REF!</definedName>
    <definedName name="FDP_526_1_aSrv" hidden="1">#REF!</definedName>
    <definedName name="FDP_527_1_aSrv" hidden="1">#REF!</definedName>
    <definedName name="FDP_528_1_aSrv" hidden="1">#REF!</definedName>
    <definedName name="FDP_529_1_aSrv" hidden="1">#REF!</definedName>
    <definedName name="FDP_53_1_aUrv" hidden="1">#REF!</definedName>
    <definedName name="FDP_530_1_aSrv" hidden="1">#REF!</definedName>
    <definedName name="FDP_531_1_aSrv" hidden="1">#REF!</definedName>
    <definedName name="FDP_532_1_aSrv" hidden="1">#REF!</definedName>
    <definedName name="FDP_533_1_aSrv" hidden="1">#REF!</definedName>
    <definedName name="FDP_534_1_aSrv" hidden="1">#REF!</definedName>
    <definedName name="FDP_535_1_aSrv" hidden="1">#REF!</definedName>
    <definedName name="FDP_536_1_aSrv" hidden="1">#REF!</definedName>
    <definedName name="FDP_537_1_aSrv" hidden="1">#REF!</definedName>
    <definedName name="FDP_538_1_aSrv" hidden="1">#REF!</definedName>
    <definedName name="FDP_539_1_aSrv" hidden="1">#REF!</definedName>
    <definedName name="FDP_54_1_aUrv" hidden="1">#REF!</definedName>
    <definedName name="FDP_540_1_aSrv" hidden="1">#REF!</definedName>
    <definedName name="FDP_541_1_aSrv" hidden="1">#REF!</definedName>
    <definedName name="FDP_542_1_aSrv" hidden="1">#REF!</definedName>
    <definedName name="FDP_543_1_aSrv" hidden="1">#REF!</definedName>
    <definedName name="FDP_544_1_aSrv" hidden="1">#REF!</definedName>
    <definedName name="FDP_545_1_aSrv" hidden="1">#REF!</definedName>
    <definedName name="FDP_546_1_aSrv" hidden="1">#REF!</definedName>
    <definedName name="FDP_547_1_aSrv" hidden="1">#REF!</definedName>
    <definedName name="FDP_548_1_aSrv" hidden="1">#REF!</definedName>
    <definedName name="FDP_549_1_aUrv" hidden="1">#REF!</definedName>
    <definedName name="FDP_55_1_aUrv" hidden="1">#REF!</definedName>
    <definedName name="FDP_550_1_aUrv" hidden="1">#REF!</definedName>
    <definedName name="FDP_551_1_aUrv" hidden="1">#REF!</definedName>
    <definedName name="FDP_552_1_aUrv" hidden="1">#REF!</definedName>
    <definedName name="FDP_553_1_aUrv" hidden="1">#REF!</definedName>
    <definedName name="FDP_554_1_aUrv" hidden="1">'[1]Historical Financial Statements'!$E$249</definedName>
    <definedName name="FDP_56_1_aUrv" hidden="1">#REF!</definedName>
    <definedName name="FDP_57_1_aSrv" hidden="1">#REF!</definedName>
    <definedName name="FDP_58_1_aUrv" hidden="1">#REF!</definedName>
    <definedName name="FDP_59_1_aSrv" hidden="1">#REF!</definedName>
    <definedName name="FDP_6_1_aUrv" hidden="1">#REF!</definedName>
    <definedName name="FDP_60_1_aUrv" hidden="1">#REF!</definedName>
    <definedName name="FDP_608_1_aUrv" hidden="1">#REF!</definedName>
    <definedName name="FDP_609_1_aSrv" hidden="1">#REF!</definedName>
    <definedName name="FDP_61_1_aUrv" hidden="1">#REF!</definedName>
    <definedName name="FDP_610_1_aSrv" hidden="1">#REF!</definedName>
    <definedName name="FDP_612_1_aSrv" hidden="1">#REF!</definedName>
    <definedName name="FDP_613_1_aSrv" hidden="1">#REF!</definedName>
    <definedName name="FDP_614_1_aSrv" hidden="1">#REF!</definedName>
    <definedName name="FDP_615_1_aSrv" hidden="1">#REF!</definedName>
    <definedName name="FDP_616_1_aSrv" hidden="1">#REF!</definedName>
    <definedName name="FDP_617_1_aSrv" hidden="1">#REF!</definedName>
    <definedName name="FDP_618_1_aSrv" hidden="1">#REF!</definedName>
    <definedName name="FDP_619_1_aSrv" hidden="1">#REF!</definedName>
    <definedName name="FDP_62_1_aUrv" hidden="1">#REF!</definedName>
    <definedName name="FDP_620_1_aSrv" hidden="1">#REF!</definedName>
    <definedName name="FDP_63_1_aUrv" hidden="1">#REF!</definedName>
    <definedName name="FDP_64_1_aUrv" hidden="1">#REF!</definedName>
    <definedName name="FDP_65_1_aSrv" hidden="1">#REF!</definedName>
    <definedName name="FDP_66_1_aUrv" hidden="1">#REF!</definedName>
    <definedName name="FDP_67_1_aSrv" hidden="1">#REF!</definedName>
    <definedName name="FDP_68_1_aUrv" hidden="1">#REF!</definedName>
    <definedName name="FDP_69_1_aSrv" hidden="1">#REF!</definedName>
    <definedName name="FDP_7_1_aUrv" hidden="1">#REF!</definedName>
    <definedName name="FDP_70_1_aSrv" hidden="1">#REF!</definedName>
    <definedName name="FDP_71_1_aUrv" hidden="1">#REF!</definedName>
    <definedName name="FDP_72_1_aUrv" hidden="1">#REF!</definedName>
    <definedName name="FDP_73_1_aSrv" hidden="1">#REF!</definedName>
    <definedName name="FDP_74_1_aSrv" hidden="1">#REF!</definedName>
    <definedName name="FDP_75_1_aUrv" hidden="1">#REF!</definedName>
    <definedName name="FDP_76_1_aSrv" hidden="1">#REF!</definedName>
    <definedName name="FDP_77_1_aSrv" hidden="1">#REF!</definedName>
    <definedName name="FDP_78_1_aUrv" hidden="1">#REF!</definedName>
    <definedName name="FDP_79_1_aUrv" hidden="1">#REF!</definedName>
    <definedName name="FDP_8_1_aUrv" hidden="1">#REF!</definedName>
    <definedName name="FDP_80_1_aUrv" hidden="1">#REF!</definedName>
    <definedName name="FDP_81_1_aUrv" hidden="1">#REF!</definedName>
    <definedName name="FDP_82_1_aUrv" hidden="1">#REF!</definedName>
    <definedName name="FDP_83_1_aUrv" hidden="1">#REF!</definedName>
    <definedName name="FDP_84_1_aUrv" hidden="1">#REF!</definedName>
    <definedName name="FDP_85_1_aUrv" hidden="1">#REF!</definedName>
    <definedName name="FDP_86_1_aUrv" hidden="1">#REF!</definedName>
    <definedName name="FDP_87_1_aUrv" hidden="1">#REF!</definedName>
    <definedName name="FDP_88_1_aUrv" hidden="1">#REF!</definedName>
    <definedName name="FDP_89_1_aUrv" hidden="1">#REF!</definedName>
    <definedName name="FDP_9_1_aUrv" hidden="1">#REF!</definedName>
    <definedName name="FDP_90_1_aUrv" hidden="1">#REF!</definedName>
    <definedName name="FDP_91_1_aUrv" hidden="1">#REF!</definedName>
    <definedName name="FDP_92_1_aUrv" hidden="1">#REF!</definedName>
    <definedName name="FDP_93_1_aU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f" hidden="1">{"general",#N/A,FALSE,"Assumptions"}</definedName>
    <definedName name="fdsf2" hidden="1">{"general",#N/A,FALSE,"Assumptions"}</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f" hidden="1">{"comps",#N/A,FALSE,"comps";"notes",#N/A,FALSE,"comps"}</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5" hidden="1">1/EUReXToFIM</definedName>
    <definedName name="FIMeXToEUR" localSheetId="10" hidden="1">1/EUReXToFIM</definedName>
    <definedName name="FIMeXToEUR" hidden="1">1/EUReXToFIM</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cing">#REF!</definedName>
    <definedName name="Finanzierungskauf_" localSheetId="0" hidden="1">{#N/A,#N/A,FALSE,"model"}</definedName>
    <definedName name="Finanzierungskauf_" localSheetId="1" hidden="1">{#N/A,#N/A,FALSE,"model"}</definedName>
    <definedName name="Finanzierungskauf_" hidden="1">{#N/A,#N/A,FALSE,"model"}</definedName>
    <definedName name="fins1" hidden="1">{#N/A,#N/A,FALSE,"Calc";#N/A,#N/A,FALSE,"Sensitivity";#N/A,#N/A,FALSE,"LT Earn.Dil.";#N/A,#N/A,FALSE,"Dil. AVP"}</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ag" hidden="1">1</definedName>
    <definedName name="flex">#REF!</definedName>
    <definedName name="Fopex" hidden="1">OFFSET(#REF!,9,0,COUNTA(#REF!)-COUNTA(#REF!),1)</definedName>
    <definedName name="FR_opex" hidden="1">OFFSET(#REF!,9,0,COUNTA(#REF!)-COUNTA(#REF!),1)</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5"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x">#REF!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d" hidden="1">#N/A</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gf" hidden="1">{"comps",#N/A,FALSE,"comps";"notes",#N/A,FALSE,"comps"}</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j" hidden="1">{#N/A,#N/A,FALSE,"TMCOMP96";#N/A,#N/A,FALSE,"MAT96";#N/A,#N/A,FALSE,"FANDA96";#N/A,#N/A,FALSE,"INTRAN96";#N/A,#N/A,FALSE,"NAA9697";#N/A,#N/A,FALSE,"ECWEBB";#N/A,#N/A,FALSE,"MFT96";#N/A,#N/A,FALSE,"CTrecon"}</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ideDataMarker" hidden="1">"Data!A1"</definedName>
    <definedName name="GlideHiddenMarker" hidden="1">"Costcurvedata!A1"</definedName>
    <definedName name="GlideChartMarker" hidden="1">"Chart!A1"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5"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r" hidden="1">#N/A</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skjdfh" localSheetId="0" hidden="1">{#N/A,#N/A,FALSE,"Business Plan"}</definedName>
    <definedName name="hfskjdfh" localSheetId="1" hidden="1">{#N/A,#N/A,FALSE,"Business Plan"}</definedName>
    <definedName name="hfskjdfh" hidden="1">{#N/A,#N/A,FALSE,"Business Plan"}</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sdf" hidden="1">{"up stand alones",#N/A,FALSE,"Acquiror"}</definedName>
    <definedName name="hhhsdf1" hidden="1">{"up stand alones",#N/A,FALSE,"Acquiror"}</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iddenRows" hidden="1">#REF!</definedName>
    <definedName name="HIDE_ROWS_CALC">#REF!</definedName>
    <definedName name="Hist_Year">#REF!</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d" hidden="1">{#N/A,#N/A,FALSE,"TS";#N/A,#N/A,FALSE,"Combo";#N/A,#N/A,FALSE,"FAIR";#N/A,#N/A,FALSE,"RBC";#N/A,#N/A,FALSE,"xxxx";#N/A,#N/A,FALSE,"A_D";#N/A,#N/A,FALSE,"WACC";#N/A,#N/A,FALSE,"DCF";#N/A,#N/A,FALSE,"LBO";#N/A,#N/A,FALSE,"AcqMults";#N/A,#N/A,FALSE,"CompMults"}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#REF!</definedName>
    <definedName name="houy" hidden="1">{#N/A,#N/A,FALSE,"AD_Purchase";#N/A,#N/A,FALSE,"Credit";#N/A,#N/A,FALSE,"PF Acquisition";#N/A,#N/A,FALSE,"PF Offering"}</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ChangeRange" hidden="1">#REF!</definedName>
    <definedName name="CHART" hidden="1">#REF!</definedName>
    <definedName name="chart_2" hidden="1">#REF!</definedName>
    <definedName name="chart333" hidden="1">#REF!</definedName>
    <definedName name="chart4" hidden="1">#REF!</definedName>
    <definedName name="chart44" hidden="1">#REF!</definedName>
    <definedName name="chart5" hidden="1">#REF!</definedName>
    <definedName name="chart55" hidden="1">#REF!</definedName>
    <definedName name="CHECK_1_BS">#REF!</definedName>
    <definedName name="CHECK_1_NAKL">#REF!</definedName>
    <definedName name="CHECK_1_NAKL_1">#REF!</definedName>
    <definedName name="CHECK_1_NAKL_2">#REF!</definedName>
    <definedName name="CHECK_1_NAKL_4">#REF!</definedName>
    <definedName name="CHECK_1_NAKL_5">#REF!</definedName>
    <definedName name="CHECK_1_TRZBY">#REF!</definedName>
    <definedName name="CHECK_1_TRZBY_1">#REF!</definedName>
    <definedName name="CHECK_10_DOT">#REF!</definedName>
    <definedName name="CHECK_11_1_FA">#REF!</definedName>
    <definedName name="CHECK_11_1_INCOME">#REF!</definedName>
    <definedName name="CHECK_11_1_RE_INCOME">#REF!</definedName>
    <definedName name="CHECK_11_1_REV">#REF!</definedName>
    <definedName name="CHECK_11_1_VARIABLE">#REF!</definedName>
    <definedName name="CHECK_11_2_3RD">#REF!</definedName>
    <definedName name="CHECK_11_2_ICO">#REF!</definedName>
    <definedName name="CHECK_11_2_TOT">#REF!</definedName>
    <definedName name="CHECK_12_1A">#REF!</definedName>
    <definedName name="CHECK_12_1B">#REF!</definedName>
    <definedName name="CHECK_12_2_COMM">#REF!</definedName>
    <definedName name="CHECK_12_3">#REF!</definedName>
    <definedName name="CHECK_13_1_CLOSING_DTCHNG">#REF!</definedName>
    <definedName name="CHECK_13_1_CONSIS">#REF!</definedName>
    <definedName name="CHECK_13_1_IFRS">#REF!</definedName>
    <definedName name="CHECK_13_1_LOK">#REF!</definedName>
    <definedName name="CHECK_13_1_PL_DTCHNG">#REF!</definedName>
    <definedName name="CHECK_13_1_TL_CF">#REF!</definedName>
    <definedName name="CHECK_13_1_VH_OTH_DTCHNG">#REF!</definedName>
    <definedName name="CHECK_13_1_VYSL">#REF!</definedName>
    <definedName name="CHECK_13_2_DAN">#REF!</definedName>
    <definedName name="CHECK_13_2_DAN_SPL">#REF!</definedName>
    <definedName name="CHECK_13_2_DT">#REF!</definedName>
    <definedName name="CHECK_13_2_POHL">#REF!</definedName>
    <definedName name="CHECK_13_2_SAZBA">#REF!</definedName>
    <definedName name="CHECK_14_10_TOT">#REF!</definedName>
    <definedName name="CHECK_16_1">#REF!</definedName>
    <definedName name="CHECK_16_1_2">#REF!</definedName>
    <definedName name="CHECK_16_BONUSES">#REF!</definedName>
    <definedName name="CHECK_16_CELK">#REF!</definedName>
    <definedName name="CHECK_16_MZDY">#REF!</definedName>
    <definedName name="CHECK_16_OST">#REF!</definedName>
    <definedName name="CHECK_16_OST_SOC_POJ">#REF!</definedName>
    <definedName name="CHECK_16_PENS">#REF!</definedName>
    <definedName name="CHECK_16_PENS_DC">#REF!</definedName>
    <definedName name="CHECK_16_PENSION_OST">#REF!</definedName>
    <definedName name="CHECK_16_PRIVAT_PENZFOND">#REF!</definedName>
    <definedName name="CHECK_16_SOC">#REF!</definedName>
    <definedName name="CHECK_16_STAT_PENZFOND">#REF!</definedName>
    <definedName name="CHECK_16_ZDRAV_POJ">#REF!</definedName>
    <definedName name="CHECK_17_3_IC">#REF!</definedName>
    <definedName name="CHECK_17_3_IC_KKCG">"#REF'!#REF!"</definedName>
    <definedName name="CHECK_17_3_IC_KKTEC">"#REF'!#REF!"</definedName>
    <definedName name="CHECK_17_3_IC_MNDAG">"#REF'!#REF!"</definedName>
    <definedName name="CHECK_17_3_IC_MNDAS">"#REF'!#REF!"</definedName>
    <definedName name="CHECK_17_3_IC_SAZGR">"#REF'!#REF!"</definedName>
    <definedName name="CHECK_17_3_IC_TOTAL">"#REF'!#REF!"</definedName>
    <definedName name="CHECK_17_3_PL_NAT">#REF!</definedName>
    <definedName name="CHECK_171_TRZBY">#REF!</definedName>
    <definedName name="CHECK_172_NAKL">#REF!</definedName>
    <definedName name="CHECK_172_TRZBY">#REF!</definedName>
    <definedName name="CHECK_20_ASSETS">#REF!</definedName>
    <definedName name="CHECK_20_CLOSE_BAL">#REF!</definedName>
    <definedName name="CHECK_20_OCI">#REF!</definedName>
    <definedName name="CHECK_20_OTH_LT">#REF!</definedName>
    <definedName name="CHECK_20_OTH_ST">#REF!</definedName>
    <definedName name="CHECK_20_PL_DB">#REF!</definedName>
    <definedName name="CHECK_21_COMM">#REF!</definedName>
    <definedName name="CHECK_22_COMM">#REF!</definedName>
    <definedName name="CHECK_22_P010611">#REF!</definedName>
    <definedName name="CHECK_23_COMM">#REF!</definedName>
    <definedName name="CHECK_23_P010608">#REF!</definedName>
    <definedName name="CHECK_3_1_A_HELD_FOR_SALE">#REF!</definedName>
    <definedName name="CHECK_3_1_L_HELD_FOR_SALE">#REF!</definedName>
    <definedName name="CHECK_3_101">#REF!</definedName>
    <definedName name="CHECK_3_102">#REF!</definedName>
    <definedName name="CHECK_3_103">#REF!</definedName>
    <definedName name="CHECK_3_104">#REF!</definedName>
    <definedName name="CHECK_3_105">#REF!</definedName>
    <definedName name="CHECK_3_106">#REF!</definedName>
    <definedName name="CHECK_3_107">#REF!</definedName>
    <definedName name="CHECK_3_108">#REF!</definedName>
    <definedName name="CHECK_3_109">#REF!</definedName>
    <definedName name="CHECK_3_110">#REF!</definedName>
    <definedName name="CHECK_3_111">#REF!</definedName>
    <definedName name="CHECK_3_112">#REF!</definedName>
    <definedName name="CHECK_3_113">#REF!</definedName>
    <definedName name="CHECK_3_114">#REF!</definedName>
    <definedName name="CHECK_3_115">#REF!</definedName>
    <definedName name="CHECK_3_116">#REF!</definedName>
    <definedName name="CHECK_3_201">#REF!</definedName>
    <definedName name="CHECK_3_202">#REF!</definedName>
    <definedName name="CHECK_3_203">#REF!</definedName>
    <definedName name="CHECK_3_204">#REF!</definedName>
    <definedName name="CHECK_3_205">#REF!</definedName>
    <definedName name="CHECK_3_206">#REF!</definedName>
    <definedName name="CHECK_3_207">#REF!</definedName>
    <definedName name="CHECK_3_208">#REF!</definedName>
    <definedName name="CHECK_3_DHM">#REF!</definedName>
    <definedName name="CHECK_3_DNM">#REF!</definedName>
    <definedName name="CHECK_3_GOOD">#REF!</definedName>
    <definedName name="CHECK_3_IMPDHM">#REF!</definedName>
    <definedName name="CHECK_3_IMPDNM">#REF!</definedName>
    <definedName name="CHECK_3_IMPROU">#REF!</definedName>
    <definedName name="CHECK_3_OPDHM">#REF!</definedName>
    <definedName name="CHECK_3_OPDNM">#REF!</definedName>
    <definedName name="CHECK_3_PREUC">#REF!</definedName>
    <definedName name="CHECK_3_RIGHTUSE">#REF!</definedName>
    <definedName name="CHECK_32_DHM">#REF!</definedName>
    <definedName name="CHECK_32_DNM">#REF!</definedName>
    <definedName name="CHECK_32_GW">#REF!</definedName>
    <definedName name="CHECK_32_ROU">#REF!</definedName>
    <definedName name="CHECK_4_5_FVOCI">#REF!</definedName>
    <definedName name="CHECK_4_5_FVPL">#REF!</definedName>
    <definedName name="CHECK_4_5_LEVELS">#REF!</definedName>
    <definedName name="CHECK_4_5_MOVEMENT">#REF!</definedName>
    <definedName name="CHECK_4_FVOCI">#REF!</definedName>
    <definedName name="CHECK_4_FVTPL">#REF!</definedName>
    <definedName name="CHECK_4_INV_ROZH">#REF!</definedName>
    <definedName name="CHECK_5_1_TOTAL">#REF!</definedName>
    <definedName name="CHECK_5_10000">#REF!</definedName>
    <definedName name="CHECK_5_10101">#REF!</definedName>
    <definedName name="CHECK_5_10201">#REF!</definedName>
    <definedName name="CHECK_5_10301">#REF!</definedName>
    <definedName name="CHECK_5_10302">#REF!</definedName>
    <definedName name="CHECK_5_10303">#REF!</definedName>
    <definedName name="CHECK_5_10304">#REF!</definedName>
    <definedName name="CHECK_5_10305">#REF!</definedName>
    <definedName name="CHECK_5_10306">#REF!</definedName>
    <definedName name="CHECK_5_10307">#REF!</definedName>
    <definedName name="CHECK_5_10308">#REF!</definedName>
    <definedName name="CHECK_5_10401">#REF!</definedName>
    <definedName name="CHECK_5_10402">#REF!</definedName>
    <definedName name="CHECK_5_10403">#REF!</definedName>
    <definedName name="CHECK_5_10501">#REF!</definedName>
    <definedName name="CHECK_5_PLREAL">#REF!</definedName>
    <definedName name="CHECK_5_PLREALOB">#REF!</definedName>
    <definedName name="CHECK_5_PLREALOB_TOT">#REF!</definedName>
    <definedName name="CHECK_5_T0">#REF!</definedName>
    <definedName name="CHECK_5_T1">#REF!</definedName>
    <definedName name="CHECK_5_T2">#REF!</definedName>
    <definedName name="CHECK_6_BAL">#REF!</definedName>
    <definedName name="CHECK_6_DERE">#REF!</definedName>
    <definedName name="CHECK_6_DERE_B">#REF!</definedName>
    <definedName name="CHECK_6_DERE_T">#REF!</definedName>
    <definedName name="CHECK_6_CHANG">#REF!</definedName>
    <definedName name="CHECK_6_CHANG_B">#REF!</definedName>
    <definedName name="CHECK_6_CHANG_T">#REF!</definedName>
    <definedName name="CHECK_6_LT_PAY_HDG">#REF!</definedName>
    <definedName name="CHECK_6_LT_PAY_TRD">#REF!</definedName>
    <definedName name="CHECK_6_LT_REC_HDG">#REF!</definedName>
    <definedName name="CHECK_6_LT_REC_TRD">#REF!</definedName>
    <definedName name="CHECK_6_ST_PAY_HDG">#REF!</definedName>
    <definedName name="CHECK_6_ST_PAY_TRD">#REF!</definedName>
    <definedName name="CHECK_6_ST_REC_HDG">#REF!</definedName>
    <definedName name="CHECK_6_ST_REC_TRD">#REF!</definedName>
    <definedName name="CHECK_7_DAN">#REF!</definedName>
    <definedName name="CHECK_7_DEKDIV2">#REF!</definedName>
    <definedName name="CHECK_7_DIV">#REF!</definedName>
    <definedName name="CHECK_8_DLREZ">#REF!</definedName>
    <definedName name="CHECK_8_KRREZ">#REF!</definedName>
    <definedName name="CHECK_9_1_3_AGEING_FS">#REF!</definedName>
    <definedName name="CHECK_9_1_3_CLASS">#REF!</definedName>
    <definedName name="CHECK_9_1_3_CHECK_ICO">#REF!</definedName>
    <definedName name="CHECK_9_1_3_WRITEOFF">#REF!</definedName>
    <definedName name="CHECK_9_3_COUNTERPARTY">#REF!</definedName>
    <definedName name="CHECK_9_3_COUNTRY">#REF!</definedName>
    <definedName name="CHECK_9_3_CURRENCY">#REF!</definedName>
    <definedName name="CHECK_9_3_ST_REC_CROSSCHECK">"OSTATNI_CHECKY'!#REF!"</definedName>
    <definedName name="CHECK_9_4_BS_LT_BOND">#REF!</definedName>
    <definedName name="CHECK_9_4_BS_LT_LOAN">#REF!</definedName>
    <definedName name="CHECK_9_4_BS_LT_LOAN_ICO">#REF!</definedName>
    <definedName name="CHECK_9_4_BS_LT_OVERDRAFT">#REF!</definedName>
    <definedName name="CHECK_9_4_BS_ST_BOND">#REF!</definedName>
    <definedName name="CHECK_9_4_BS_ST_LOAN">#REF!</definedName>
    <definedName name="CHECK_9_4_BS_ST_LOAN_ICO">#REF!</definedName>
    <definedName name="CHECK_9_4_BS_ST_OVERDRAFT">#REF!</definedName>
    <definedName name="CHECK_9_4_DLLOAN">#REF!</definedName>
    <definedName name="CHECK_9_4_DLLOAN_ICO">#REF!</definedName>
    <definedName name="CHECK_9_4_KRLOAN">#REF!</definedName>
    <definedName name="CHECK_9_4_KRLOAN_ICO">#REF!</definedName>
    <definedName name="CHECK_9_5_CAPEX_INV">#REF!</definedName>
    <definedName name="CHECK_9_5_IN_EXP">#REF!</definedName>
    <definedName name="CHECK_9_5_INEXP_02">#REF!</definedName>
    <definedName name="CHECK_9_5_INEXP_10">#REF!</definedName>
    <definedName name="CHECK_9_5_INEXP_14">#REF!</definedName>
    <definedName name="CHECK_9_5_INEXP_ICO">#REF!</definedName>
    <definedName name="CHECK_9_5_ININC_01">#REF!</definedName>
    <definedName name="CHECK_9_5_ININC_09">#REF!</definedName>
    <definedName name="CHECK_9_5_ININC_ICO">#REF!</definedName>
    <definedName name="CHECK_9_5_INT_INC">#REF!</definedName>
    <definedName name="CHECK_9_5_LT_LEAS">#REF!</definedName>
    <definedName name="CHECK_9_5_LT_LOAN">#REF!</definedName>
    <definedName name="CHECK_9_5_LT_LOAN_ICO">#REF!</definedName>
    <definedName name="CHECK_9_5_RCASH_LT">#REF!</definedName>
    <definedName name="CHECK_9_5_RCASH_ST">#REF!</definedName>
    <definedName name="CHECK_9_5_ST_LEAS">#REF!</definedName>
    <definedName name="CHECK_9_5_ST_LOAN">#REF!</definedName>
    <definedName name="CHECK_9_5_ST_LOAN_ICO">#REF!</definedName>
    <definedName name="CHECK_9_5_TRANSF_0">#REF!</definedName>
    <definedName name="CHECK_9_5_TRANSF_0_LEAS">#REF!</definedName>
    <definedName name="CHECK_9_5_TRANSF_0_RCASH">#REF!</definedName>
    <definedName name="CHECK_9_7_OFFSET_BS">#REF!</definedName>
    <definedName name="CHECK_9_7_OFFSET_COL">#REF!</definedName>
    <definedName name="CHECK_9_7_OFFSET_PN">#REF!</definedName>
    <definedName name="CHECK_9_ADVANC_LT">#REF!</definedName>
    <definedName name="CHECK_9_ADVANC_ST">#REF!</definedName>
    <definedName name="CHECK_9_CC_LT">#REF!</definedName>
    <definedName name="CHECK_9_CC_ST">#REF!</definedName>
    <definedName name="CHECK_9_DAC_LT">#REF!</definedName>
    <definedName name="CHECK_9_DAC_ST">#REF!</definedName>
    <definedName name="CHECK_9_DFVOCI_LT">#REF!</definedName>
    <definedName name="CHECK_9_DFVOCI_ST">#REF!</definedName>
    <definedName name="CHECK_9_DFVTPL_LT">#REF!</definedName>
    <definedName name="CHECK_9_DFVTPL_ST">#REF!</definedName>
    <definedName name="CHECK_9_DLFINNAS">#REF!</definedName>
    <definedName name="CHECK_9_DLLEAS">#REF!</definedName>
    <definedName name="CHECK_9_DLMIMO">#REF!</definedName>
    <definedName name="CHECK_9_DLOP">"OSTATNI_CHECKY'!#REF!"</definedName>
    <definedName name="CHECK_9_DLOP_ROLL">"OSTATNI_CHECKY'!#REF!"</definedName>
    <definedName name="CHECK_9_DLSKUP">#REF!</definedName>
    <definedName name="CHECK_9_DLSML">#REF!</definedName>
    <definedName name="CHECK_9_DLVLT">#REF!</definedName>
    <definedName name="CHECK_9_GUAR">#REF!</definedName>
    <definedName name="CHECK_9_GUAR_ST">#REF!</definedName>
    <definedName name="CHECK_9_KRAGENCY">#REF!</definedName>
    <definedName name="CHECK_9_KRFINNAS">#REF!</definedName>
    <definedName name="CHECK_9_KRLEAS">#REF!</definedName>
    <definedName name="CHECK_9_KRMIMO">#REF!</definedName>
    <definedName name="CHECK_9_KROP">"OSTATNI_CHECKY'!#REF!"</definedName>
    <definedName name="CHECK_9_KROP_ROLL">"OSTATNI_CHECKY'!#REF!"</definedName>
    <definedName name="CHECK_9_KRPOHL">"OSTATNI_CHECKY'!#REF!"</definedName>
    <definedName name="CHECK_9_KRSKUP">#REF!</definedName>
    <definedName name="CHECK_9_KRSML">#REF!</definedName>
    <definedName name="CHECK_9_KRVLT">#REF!</definedName>
    <definedName name="CHECK_9_OSTDL">#REF!</definedName>
    <definedName name="CHECK_9_POSPL">"OSTATNI_CHECKY'!#REF!"</definedName>
    <definedName name="CHECK_9_PREPAY">#REF!</definedName>
    <definedName name="CHECK_9_PREPAY_ST">#REF!</definedName>
    <definedName name="CHECK_9_PREPEX_LT">#REF!</definedName>
    <definedName name="CHECK_9_PREPEX_ST">#REF!</definedName>
    <definedName name="CHECK_9_TAXREC">#REF!</definedName>
    <definedName name="CHECK_9_VESPL">"OSTATNI_CHECKY'!#REF!"</definedName>
    <definedName name="CHECK_92_BANK_CURR">#REF!</definedName>
    <definedName name="CHECK_92_BEN_LT">#REF!</definedName>
    <definedName name="CHECK_92_BEN_ST">#REF!</definedName>
    <definedName name="CHECK_92_CONT_CONSID_LT">#REF!</definedName>
    <definedName name="CHECK_92_CONT_CONSID_ST">#REF!</definedName>
    <definedName name="CHECK_92_CONTR_LT">#REF!</definedName>
    <definedName name="CHECK_92_CONTR_ST">#REF!</definedName>
    <definedName name="CHECK_92_CP_CURR">#REF!</definedName>
    <definedName name="CHECK_92_DEF_CONSID_LT">#REF!</definedName>
    <definedName name="CHECK_92_DEF_CONSID_ST">#REF!</definedName>
    <definedName name="CHECK_92_DLBANK">#REF!</definedName>
    <definedName name="CHECK_92_DLCONTRL">#REF!</definedName>
    <definedName name="CHECK_92_DLCP">#REF!</definedName>
    <definedName name="CHECK_92_DLFIN">#REF!</definedName>
    <definedName name="CHECK_92_DLLEAS">#REF!</definedName>
    <definedName name="CHECK_92_DLMIMO">#REF!</definedName>
    <definedName name="CHECK_92_DLSKUP">#REF!</definedName>
    <definedName name="CHECK_92_DLZAM">#REF!</definedName>
    <definedName name="CHECK_92_DLZAV">#REF!</definedName>
    <definedName name="CHECK_92_GUARA">#REF!</definedName>
    <definedName name="CHECK_92_GUARA_ST">#REF!</definedName>
    <definedName name="CHECK_92_KRBANK">#REF!</definedName>
    <definedName name="CHECK_92_KRCONTRL">#REF!</definedName>
    <definedName name="CHECK_92_KRCP">#REF!</definedName>
    <definedName name="CHECK_92_KRFIN">#REF!</definedName>
    <definedName name="CHECK_92_KRLEAS">#REF!</definedName>
    <definedName name="CHECK_92_KRMIMO">#REF!</definedName>
    <definedName name="CHECK_92_KROZ">#REF!</definedName>
    <definedName name="CHECK_92_KRSKUP">#REF!</definedName>
    <definedName name="CHECK_92_KRZAM">#REF!</definedName>
    <definedName name="CHECK_92_MIMO_CURR">#REF!</definedName>
    <definedName name="CHECK_92_NCI_OPTION_LT">#REF!</definedName>
    <definedName name="CHECK_92_NCI_OPTION_ST">#REF!</definedName>
    <definedName name="CHECK_92_POSPL">#REF!</definedName>
    <definedName name="CHECK_92_SKUP_CURR">#REF!</definedName>
    <definedName name="CHECK_92_VESPL">#REF!</definedName>
    <definedName name="CHECK_92_VOUCH_LT">#REF!</definedName>
    <definedName name="CHECK_92_VOUCH_ST">#REF!</definedName>
    <definedName name="CHECK_92_VPO_LT">#REF!</definedName>
    <definedName name="CHECK_92_VPO_ST">#REF!</definedName>
    <definedName name="CHECK_92_WINNERS_LT">#REF!</definedName>
    <definedName name="CHECK_92_WINNERS_ST">#REF!</definedName>
    <definedName name="CHECK_921">#REF!</definedName>
    <definedName name="CHECK_921_ALLOC">#REF!</definedName>
    <definedName name="CHECK_922">#REF!</definedName>
    <definedName name="CHECK_922_ALLOC">#REF!</definedName>
    <definedName name="CHECK_DHM_SIGN">#REF!</definedName>
    <definedName name="CHECK_DLAGENCY">#REF!</definedName>
    <definedName name="CHECK_DNM_SIGN">#REF!</definedName>
    <definedName name="CHECK_INCORR_POSITIONS">#REF!</definedName>
    <definedName name="checkflag" hidden="1">1</definedName>
    <definedName name="CHECKS_91">"OSTATNI_CHECKY'!$N$220:$N$222"</definedName>
    <definedName name="CHECKS_911_ALLOC">#REF!</definedName>
    <definedName name="CHECKS_912">#REF!</definedName>
    <definedName name="CHECKS_912_ALLOC">#REF!</definedName>
    <definedName name="chkflag" hidden="1">1</definedName>
    <definedName name="chkflag1" hidden="1">1</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nge" hidden="1">#N/A</definedName>
    <definedName name="ChngeRange" hidden="1">#N/A</definedName>
    <definedName name="i" hidden="1">#REF!</definedName>
    <definedName name="ICO_9_5_INT_EXP">#REF!</definedName>
    <definedName name="ICO_9_5_INT_INC">#REF!</definedName>
    <definedName name="ICO_9_5_LT_LOAN">#REF!</definedName>
    <definedName name="ICO_9_5_LT_PAY">#REF!</definedName>
    <definedName name="ICO_9_5_ST_LOAN">#REF!</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5" hidden="1">1/EUReXToIEP</definedName>
    <definedName name="IEPeXToEUR" localSheetId="10" hidden="1">1/EUReXToIEP</definedName>
    <definedName name="IEPeXToEUR" hidden="1">1/EUReXToIEP</definedName>
    <definedName name="IFRSADJ_TOTAL_1_3">#REF!</definedName>
    <definedName name="IFRSADJ_TOTAL_1_4">#REF!</definedName>
    <definedName name="iğ" hidden="1">#N/A</definedName>
    <definedName name="ighstake">#REF!</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dependentes" localSheetId="0" hidden="1">{#N/A,#N/A,FALSE,"SIM95"}</definedName>
    <definedName name="Independentes" localSheetId="1" hidden="1">{#N/A,#N/A,FALSE,"SIM95"}</definedName>
    <definedName name="Independentes" hidden="1">{#N/A,#N/A,FALSE,"SIM95"}</definedName>
    <definedName name="INDEXX" hidden="1">#N/A</definedName>
    <definedName name="INL.Connector.Version2014" hidden="1">"10.0.0.4"</definedName>
    <definedName name="INL.Connector.VersionQ3" hidden="1">"10.0.0.4"</definedName>
    <definedName name="INSTITUTIONAL_VOLUME">#REF!</definedName>
    <definedName name="Instructions">#REF!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Úč">#REF!</definedName>
    <definedName name="io" localSheetId="0" hidden="1">{#N/A,#N/A,FALSE,"model"}</definedName>
    <definedName name="io" localSheetId="1" hidden="1">{#N/A,#N/A,FALSE,"model"}</definedName>
    <definedName name="io" hidden="1">{#N/A,#N/A,FALSE,"model"}</definedName>
    <definedName name="io1111111" localSheetId="0" hidden="1">{#N/A,#N/A,FALSE,"model"}</definedName>
    <definedName name="io1111111" localSheetId="1" hidden="1">{#N/A,#N/A,FALSE,"model"}</definedName>
    <definedName name="io1111111" hidden="1">{#N/A,#N/A,FALSE,"model"}</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ODE_INTEREST_PENALTIES" hidden="1">"c15741"</definedName>
    <definedName name="IQ_ACCOUNT_CHANGE" hidden="1">"c1449"</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REDIT_LOSSES_OFF_BS_FFIEC" hidden="1">"c12871"</definedName>
    <definedName name="IQ_ALLOWANCE_CHARGE_OFFS" hidden="1">"c24"</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HOMES_PER_MILE" hidden="1">"c2849"</definedName>
    <definedName name="IQ_CABLE_HP_BBAND" hidden="1">"c2845"</definedName>
    <definedName name="IQ_CABLE_HP_DIG" hidden="1">"c2844"</definedName>
    <definedName name="IQ_CABLE_HP_PHONE" hidden="1">"c2846"</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DUE_30_89_FFIEC" hidden="1">"c13261"</definedName>
    <definedName name="IQ_CLOSED_END_SEC_1_4_1ST_LIENS_DUE_90_FFIEC" hidden="1">"c13289"</definedName>
    <definedName name="IQ_CLOSED_END_SEC_1_4_1ST_LIENS_CHARGE_OFFS_FFIEC" hidden="1">"c13169"</definedName>
    <definedName name="IQ_CLOSED_END_SEC_1_4_1ST_LIENS_NON_ACCRUAL_FFIEC" hidden="1">"c13315"</definedName>
    <definedName name="IQ_CLOSED_END_SEC_1_4_1ST_LIENS_RECOV_FFIEC" hidden="1">"c13191"</definedName>
    <definedName name="IQ_CLOSED_END_SEC_1_4_JR_LIENS_DUE_30_89_FFIEC" hidden="1">"c13262"</definedName>
    <definedName name="IQ_CLOSED_END_SEC_1_4_JR_LIENS_DUE_90_FFIEC" hidden="1">"c13290"</definedName>
    <definedName name="IQ_CLOSED_END_SEC_1_4_JR_LIENS_CHARGE_OFFS_FFIEC" hidden="1">"c13170"</definedName>
    <definedName name="IQ_CLOSED_END_SEC_1_4_JR_LIENS_NON_ACCRUAL_FFIEC" hidden="1">"c13316"</definedName>
    <definedName name="IQ_CLOSED_END_SEC_1_4_JR_LIENS_RECOV_FFIEC" hidden="1">"c13192"</definedName>
    <definedName name="IQ_CLOSED_END_SEC_1_4_RESIDENT_DUE_30_89_FFIEC" hidden="1">"c15413"</definedName>
    <definedName name="IQ_CLOSED_END_SEC_1_4_RESIDENT_DUE_90_FFIEC" hidden="1">"c15417"</definedName>
    <definedName name="IQ_CLOSED_END_SEC_1_4_RESIDENT_CHARGE_OFFS_FFIEC" hidden="1">"c15397"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CHARGE_OFFS_FDIC" hidden="1">"c6598"</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CHARGE_OFFS_FFIEC" hidden="1">"c13179"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DUE_30_89_FFIEC" hidden="1">"c15414"</definedName>
    <definedName name="IQ_COMMERCIAL_INDUSTRIAL_US_DUE_90_FFIEC" hidden="1">"c15418"</definedName>
    <definedName name="IQ_COMMERCIAL_INDUSTRIAL_US_CHARGE_OFFS_FFIEC" hidden="1">"c13178"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CHARGE_OFFS_FDIC" hidden="1">"c6652"</definedName>
    <definedName name="IQ_CREDIT_CARD_INTERCHANGE_FEES_FFIEC" hidden="1">"c13046"</definedName>
    <definedName name="IQ_CREDIT_CARD_LINES_FDIC" hidden="1">"c6525"</definedName>
    <definedName name="IQ_CREDIT_CARD_LINES_UNUSED_FFIEC" hidden="1">"c13242"</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CHARGE_OFFS_FFIEC" hidden="1">"c13180"</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ONTRIBUTION_TOTAL_COST" hidden="1">"c300"</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10" hidden="1">"c6810"</definedName>
    <definedName name="IQ_ECO_METRIC_6811" hidden="1">"c6811"</definedName>
    <definedName name="IQ_ECO_METRIC_6812" hidden="1">"c6812"</definedName>
    <definedName name="IQ_ECO_METRIC_6813" hidden="1">"c6813"</definedName>
    <definedName name="IQ_ECO_METRIC_6814" hidden="1">"c6814"</definedName>
    <definedName name="IQ_ECO_METRIC_6815" hidden="1">"c6815"</definedName>
    <definedName name="IQ_ECO_METRIC_6816" hidden="1">"c6816"</definedName>
    <definedName name="IQ_ECO_METRIC_6817" hidden="1">"c6817"</definedName>
    <definedName name="IQ_ECO_METRIC_6818" hidden="1">"c6818"</definedName>
    <definedName name="IQ_ECO_METRIC_6819" hidden="1">"c6819"</definedName>
    <definedName name="IQ_ECO_METRIC_6820" hidden="1">"c6820"</definedName>
    <definedName name="IQ_ECO_METRIC_6821" hidden="1">"c6821"</definedName>
    <definedName name="IQ_ECO_METRIC_6822" hidden="1">"c6822"</definedName>
    <definedName name="IQ_ECO_METRIC_6823" hidden="1">"c6823"</definedName>
    <definedName name="IQ_ECO_METRIC_6824" hidden="1">"c6824"</definedName>
    <definedName name="IQ_ECO_METRIC_6825" hidden="1">"c6825"</definedName>
    <definedName name="IQ_ECO_METRIC_6825_UNUSED" hidden="1">"c6825"</definedName>
    <definedName name="IQ_ECO_METRIC_6825_UNUSED_UNUSED_UNUSED" hidden="1">"c6825"</definedName>
    <definedName name="IQ_ECO_METRIC_6826" hidden="1">"c6826"</definedName>
    <definedName name="IQ_ECO_METRIC_6827" hidden="1">"c6827"</definedName>
    <definedName name="IQ_ECO_METRIC_6828" hidden="1">"c6828"</definedName>
    <definedName name="IQ_ECO_METRIC_6829" hidden="1">"c6829"</definedName>
    <definedName name="IQ_ECO_METRIC_6830" hidden="1">"c6830"</definedName>
    <definedName name="IQ_ECO_METRIC_6831" hidden="1">"c6831"</definedName>
    <definedName name="IQ_ECO_METRIC_6832" hidden="1">"c6832"</definedName>
    <definedName name="IQ_ECO_METRIC_6833" hidden="1">"c6833"</definedName>
    <definedName name="IQ_ECO_METRIC_6834" hidden="1">"c6834"</definedName>
    <definedName name="IQ_ECO_METRIC_6835" hidden="1">"c6835"</definedName>
    <definedName name="IQ_ECO_METRIC_6836" hidden="1">"c6836"</definedName>
    <definedName name="IQ_ECO_METRIC_6837" hidden="1">"c6837"</definedName>
    <definedName name="IQ_ECO_METRIC_6838" hidden="1">"c6838"</definedName>
    <definedName name="IQ_ECO_METRIC_6839" hidden="1">"c6839"</definedName>
    <definedName name="IQ_ECO_METRIC_6839_UNUSED" hidden="1">"c6839"</definedName>
    <definedName name="IQ_ECO_METRIC_6839_UNUSED_UNUSED_UNUSED" hidden="1">"c6839"</definedName>
    <definedName name="IQ_ECO_METRIC_6840" hidden="1">"c6840"</definedName>
    <definedName name="IQ_ECO_METRIC_6841" hidden="1">"c6841"</definedName>
    <definedName name="IQ_ECO_METRIC_6842" hidden="1">"c6842"</definedName>
    <definedName name="IQ_ECO_METRIC_6843" hidden="1">"c6843"</definedName>
    <definedName name="IQ_ECO_METRIC_6844" hidden="1">"c6844"</definedName>
    <definedName name="IQ_ECO_METRIC_6845" hidden="1">"c6845"</definedName>
    <definedName name="IQ_ECO_METRIC_6846" hidden="1">"c6846"</definedName>
    <definedName name="IQ_ECO_METRIC_6847" hidden="1">"c6847"</definedName>
    <definedName name="IQ_ECO_METRIC_6848" hidden="1">"c6848"</definedName>
    <definedName name="IQ_ECO_METRIC_6849" hidden="1">"c6849"</definedName>
    <definedName name="IQ_ECO_METRIC_6850" hidden="1">"c6850"</definedName>
    <definedName name="IQ_ECO_METRIC_6851" hidden="1">"c6851"</definedName>
    <definedName name="IQ_ECO_METRIC_6852" hidden="1">"c6852"</definedName>
    <definedName name="IQ_ECO_METRIC_6853" hidden="1">"c6853"</definedName>
    <definedName name="IQ_ECO_METRIC_6854" hidden="1">"c6854"</definedName>
    <definedName name="IQ_ECO_METRIC_6855" hidden="1">"c6855"</definedName>
    <definedName name="IQ_ECO_METRIC_6856" hidden="1">"c6856"</definedName>
    <definedName name="IQ_ECO_METRIC_6857" hidden="1">"c6857"</definedName>
    <definedName name="IQ_ECO_METRIC_6858" hidden="1">"c6858"</definedName>
    <definedName name="IQ_ECO_METRIC_6859" hidden="1">"c6859"</definedName>
    <definedName name="IQ_ECO_METRIC_6860" hidden="1">"c6860"</definedName>
    <definedName name="IQ_ECO_METRIC_6861" hidden="1">"c6861"</definedName>
    <definedName name="IQ_ECO_METRIC_6862" hidden="1">"c6862"</definedName>
    <definedName name="IQ_ECO_METRIC_6863" hidden="1">"c6863"</definedName>
    <definedName name="IQ_ECO_METRIC_6864" hidden="1">"c6864"</definedName>
    <definedName name="IQ_ECO_METRIC_6865" hidden="1">"c6865"</definedName>
    <definedName name="IQ_ECO_METRIC_6866" hidden="1">"c6866"</definedName>
    <definedName name="IQ_ECO_METRIC_6867" hidden="1">"c6867"</definedName>
    <definedName name="IQ_ECO_METRIC_6868" hidden="1">"c6868"</definedName>
    <definedName name="IQ_ECO_METRIC_6869" hidden="1">"c6869"</definedName>
    <definedName name="IQ_ECO_METRIC_6870" hidden="1">"c6870"</definedName>
    <definedName name="IQ_ECO_METRIC_6871" hidden="1">"c6871"</definedName>
    <definedName name="IQ_ECO_METRIC_6872" hidden="1">"c6872"</definedName>
    <definedName name="IQ_ECO_METRIC_6873" hidden="1">"c6873"</definedName>
    <definedName name="IQ_ECO_METRIC_6874" hidden="1">"c6874"</definedName>
    <definedName name="IQ_ECO_METRIC_6875" hidden="1">"c6875"</definedName>
    <definedName name="IQ_ECO_METRIC_6876" hidden="1">"c6876"</definedName>
    <definedName name="IQ_ECO_METRIC_6877" hidden="1">"c6877"</definedName>
    <definedName name="IQ_ECO_METRIC_6878" hidden="1">"c6878"</definedName>
    <definedName name="IQ_ECO_METRIC_6879" hidden="1">"c6879"</definedName>
    <definedName name="IQ_ECO_METRIC_6880" hidden="1">"c6880"</definedName>
    <definedName name="IQ_ECO_METRIC_6881" hidden="1">"c6881"</definedName>
    <definedName name="IQ_ECO_METRIC_6882" hidden="1">"c6882"</definedName>
    <definedName name="IQ_ECO_METRIC_6883" hidden="1">"c6883"</definedName>
    <definedName name="IQ_ECO_METRIC_6884" hidden="1">"c6884"</definedName>
    <definedName name="IQ_ECO_METRIC_6885" hidden="1">"c6885"</definedName>
    <definedName name="IQ_ECO_METRIC_6886" hidden="1">"c6886"</definedName>
    <definedName name="IQ_ECO_METRIC_6887" hidden="1">"c6887"</definedName>
    <definedName name="IQ_ECO_METRIC_6888" hidden="1">"c6888"</definedName>
    <definedName name="IQ_ECO_METRIC_6889" hidden="1">"c6889"</definedName>
    <definedName name="IQ_ECO_METRIC_6890" hidden="1">"c6890"</definedName>
    <definedName name="IQ_ECO_METRIC_6891" hidden="1">"c6891"</definedName>
    <definedName name="IQ_ECO_METRIC_6892" hidden="1">"c6892"</definedName>
    <definedName name="IQ_ECO_METRIC_6893" hidden="1">"c6893"</definedName>
    <definedName name="IQ_ECO_METRIC_6894" hidden="1">"c6894"</definedName>
    <definedName name="IQ_ECO_METRIC_6895" hidden="1">"c6895"</definedName>
    <definedName name="IQ_ECO_METRIC_6896" hidden="1">"c6896"</definedName>
    <definedName name="IQ_ECO_METRIC_6896_UNUSED" hidden="1">"c6896"</definedName>
    <definedName name="IQ_ECO_METRIC_6896_UNUSED_UNUSED_UNUSED" hidden="1">"c6896"</definedName>
    <definedName name="IQ_ECO_METRIC_6897" hidden="1">"c6897"</definedName>
    <definedName name="IQ_ECO_METRIC_6897_UNUSED" hidden="1">"c6897"</definedName>
    <definedName name="IQ_ECO_METRIC_6897_UNUSED_UNUSED_UNUSED" hidden="1">"c6897"</definedName>
    <definedName name="IQ_ECO_METRIC_6899" hidden="1">"c6899"</definedName>
    <definedName name="IQ_ECO_METRIC_6900" hidden="1">"c6900"</definedName>
    <definedName name="IQ_ECO_METRIC_6901" hidden="1">"c6901"</definedName>
    <definedName name="IQ_ECO_METRIC_6902" hidden="1">"c6902"</definedName>
    <definedName name="IQ_ECO_METRIC_6903" hidden="1">"c6903"</definedName>
    <definedName name="IQ_ECO_METRIC_6904" hidden="1">"c6904"</definedName>
    <definedName name="IQ_ECO_METRIC_6905" hidden="1">"c6905"</definedName>
    <definedName name="IQ_ECO_METRIC_6906" hidden="1">"c6906"</definedName>
    <definedName name="IQ_ECO_METRIC_6907" hidden="1">"c6907"</definedName>
    <definedName name="IQ_ECO_METRIC_6908" hidden="1">"c6908"</definedName>
    <definedName name="IQ_ECO_METRIC_6909" hidden="1">"c6909"</definedName>
    <definedName name="IQ_ECO_METRIC_6910" hidden="1">"c6910"</definedName>
    <definedName name="IQ_ECO_METRIC_6911" hidden="1">"c6911"</definedName>
    <definedName name="IQ_ECO_METRIC_6912" hidden="1">"c6912"</definedName>
    <definedName name="IQ_ECO_METRIC_6913" hidden="1">"c6913"</definedName>
    <definedName name="IQ_ECO_METRIC_6914" hidden="1">"c6914"</definedName>
    <definedName name="IQ_ECO_METRIC_6915" hidden="1">"c6915"</definedName>
    <definedName name="IQ_ECO_METRIC_6916" hidden="1">"c6916"</definedName>
    <definedName name="IQ_ECO_METRIC_6917" hidden="1">"c6917"</definedName>
    <definedName name="IQ_ECO_METRIC_6918" hidden="1">"c6918"</definedName>
    <definedName name="IQ_ECO_METRIC_6919" hidden="1">"c6919"</definedName>
    <definedName name="IQ_ECO_METRIC_6920" hidden="1">"c6920"</definedName>
    <definedName name="IQ_ECO_METRIC_6921" hidden="1">"c6921"</definedName>
    <definedName name="IQ_ECO_METRIC_6922" hidden="1">"c6922"</definedName>
    <definedName name="IQ_ECO_METRIC_6923" hidden="1">"c6923"</definedName>
    <definedName name="IQ_ECO_METRIC_6924" hidden="1">"c6924"</definedName>
    <definedName name="IQ_ECO_METRIC_6925" hidden="1">"c6925"</definedName>
    <definedName name="IQ_ECO_METRIC_6926" hidden="1">"c6926"</definedName>
    <definedName name="IQ_ECO_METRIC_6927" hidden="1">"c6927"</definedName>
    <definedName name="IQ_ECO_METRIC_6928" hidden="1">"c6928"</definedName>
    <definedName name="IQ_ECO_METRIC_6929" hidden="1">"c6929"</definedName>
    <definedName name="IQ_ECO_METRIC_6930" hidden="1">"c6930"</definedName>
    <definedName name="IQ_ECO_METRIC_6931" hidden="1">"c6931"</definedName>
    <definedName name="IQ_ECO_METRIC_6932" hidden="1">"c6932"</definedName>
    <definedName name="IQ_ECO_METRIC_6933" hidden="1">"c6933"</definedName>
    <definedName name="IQ_ECO_METRIC_6934" hidden="1">"c6934"</definedName>
    <definedName name="IQ_ECO_METRIC_6935" hidden="1">"c6935"</definedName>
    <definedName name="IQ_ECO_METRIC_6936" hidden="1">"c6936"</definedName>
    <definedName name="IQ_ECO_METRIC_6937" hidden="1">"c6937"</definedName>
    <definedName name="IQ_ECO_METRIC_6938" hidden="1">"c6938"</definedName>
    <definedName name="IQ_ECO_METRIC_6939" hidden="1">"c6939"</definedName>
    <definedName name="IQ_ECO_METRIC_6940" hidden="1">"c6940"</definedName>
    <definedName name="IQ_ECO_METRIC_6941" hidden="1">"c6941"</definedName>
    <definedName name="IQ_ECO_METRIC_6942" hidden="1">"c6942"</definedName>
    <definedName name="IQ_ECO_METRIC_6943" hidden="1">"c6943"</definedName>
    <definedName name="IQ_ECO_METRIC_6944" hidden="1">"c6944"</definedName>
    <definedName name="IQ_ECO_METRIC_6945" hidden="1">"c6945"</definedName>
    <definedName name="IQ_ECO_METRIC_6946" hidden="1">"c6946"</definedName>
    <definedName name="IQ_ECO_METRIC_6947" hidden="1">"c6947"</definedName>
    <definedName name="IQ_ECO_METRIC_6948" hidden="1">"c6948"</definedName>
    <definedName name="IQ_ECO_METRIC_6949" hidden="1">"c6949"</definedName>
    <definedName name="IQ_ECO_METRIC_6950" hidden="1">"c6950"</definedName>
    <definedName name="IQ_ECO_METRIC_6951" hidden="1">"c6951"</definedName>
    <definedName name="IQ_ECO_METRIC_6952" hidden="1">"c6952"</definedName>
    <definedName name="IQ_ECO_METRIC_6953" hidden="1">"c6953"</definedName>
    <definedName name="IQ_ECO_METRIC_6954" hidden="1">"c6954"</definedName>
    <definedName name="IQ_ECO_METRIC_6955" hidden="1">"c6955"</definedName>
    <definedName name="IQ_ECO_METRIC_6956" hidden="1">"c6956"</definedName>
    <definedName name="IQ_ECO_METRIC_6957" hidden="1">"c6957"</definedName>
    <definedName name="IQ_ECO_METRIC_6958" hidden="1">"c6958"</definedName>
    <definedName name="IQ_ECO_METRIC_6959" hidden="1">"c6959"</definedName>
    <definedName name="IQ_ECO_METRIC_6960" hidden="1">"c6960"</definedName>
    <definedName name="IQ_ECO_METRIC_6962" hidden="1">"c6962"</definedName>
    <definedName name="IQ_ECO_METRIC_6963" hidden="1">"c6963"</definedName>
    <definedName name="IQ_ECO_METRIC_6964" hidden="1">"c6964"</definedName>
    <definedName name="IQ_ECO_METRIC_6965" hidden="1">"c6965"</definedName>
    <definedName name="IQ_ECO_METRIC_6966" hidden="1">"c6966"</definedName>
    <definedName name="IQ_ECO_METRIC_6967" hidden="1">"c6967"</definedName>
    <definedName name="IQ_ECO_METRIC_6968" hidden="1">"c6968"</definedName>
    <definedName name="IQ_ECO_METRIC_6969" hidden="1">"c6969"</definedName>
    <definedName name="IQ_ECO_METRIC_6970" hidden="1">"c6970"</definedName>
    <definedName name="IQ_ECO_METRIC_6971" hidden="1">"c6971"</definedName>
    <definedName name="IQ_ECO_METRIC_6972" hidden="1">"c6972"</definedName>
    <definedName name="IQ_ECO_METRIC_6973" hidden="1">"c6973"</definedName>
    <definedName name="IQ_ECO_METRIC_6974" hidden="1">"c6974"</definedName>
    <definedName name="IQ_ECO_METRIC_6975" hidden="1">"c6975"</definedName>
    <definedName name="IQ_ECO_METRIC_6976" hidden="1">"c6976"</definedName>
    <definedName name="IQ_ECO_METRIC_6977" hidden="1">"c6977"</definedName>
    <definedName name="IQ_ECO_METRIC_6978" hidden="1">"c6978"</definedName>
    <definedName name="IQ_ECO_METRIC_6979" hidden="1">"c6979"</definedName>
    <definedName name="IQ_ECO_METRIC_6980" hidden="1">"c6980"</definedName>
    <definedName name="IQ_ECO_METRIC_6981" hidden="1">"c6981"</definedName>
    <definedName name="IQ_ECO_METRIC_6982" hidden="1">"c6982"</definedName>
    <definedName name="IQ_ECO_METRIC_6983" hidden="1">"c6983"</definedName>
    <definedName name="IQ_ECO_METRIC_6984" hidden="1">"c6984"</definedName>
    <definedName name="IQ_ECO_METRIC_6985" hidden="1">"c6985"</definedName>
    <definedName name="IQ_ECO_METRIC_6986" hidden="1">"c6986"</definedName>
    <definedName name="IQ_ECO_METRIC_6987" hidden="1">"c6987"</definedName>
    <definedName name="IQ_ECO_METRIC_6988" hidden="1">"c6988"</definedName>
    <definedName name="IQ_ECO_METRIC_6988_UNUSED" hidden="1">"c6988"</definedName>
    <definedName name="IQ_ECO_METRIC_6988_UNUSED_UNUSED_UNUSED" hidden="1">"c6988"</definedName>
    <definedName name="IQ_ECO_METRIC_6989" hidden="1">"c6989"</definedName>
    <definedName name="IQ_ECO_METRIC_6990" hidden="1">"c6990"</definedName>
    <definedName name="IQ_ECO_METRIC_6991" hidden="1">"c6991"</definedName>
    <definedName name="IQ_ECO_METRIC_6992" hidden="1">"c6992"</definedName>
    <definedName name="IQ_ECO_METRIC_6993" hidden="1">"c6993"</definedName>
    <definedName name="IQ_ECO_METRIC_6994" hidden="1">"c6994"</definedName>
    <definedName name="IQ_ECO_METRIC_6995" hidden="1">"c6995"</definedName>
    <definedName name="IQ_ECO_METRIC_6996" hidden="1">"c6996"</definedName>
    <definedName name="IQ_ECO_METRIC_6997" hidden="1">"c6997"</definedName>
    <definedName name="IQ_ECO_METRIC_6998" hidden="1">"c6998"</definedName>
    <definedName name="IQ_ECO_METRIC_7000" hidden="1">"c7000"</definedName>
    <definedName name="IQ_ECO_METRIC_7001" hidden="1">"c7001"</definedName>
    <definedName name="IQ_ECO_METRIC_7002" hidden="1">"c7002"</definedName>
    <definedName name="IQ_ECO_METRIC_7003" hidden="1">"c7003"</definedName>
    <definedName name="IQ_ECO_METRIC_7004" hidden="1">"c7004"</definedName>
    <definedName name="IQ_ECO_METRIC_7005" hidden="1">"c7005"</definedName>
    <definedName name="IQ_ECO_METRIC_7006" hidden="1">"c7006"</definedName>
    <definedName name="IQ_ECO_METRIC_7007" hidden="1">"c7007"</definedName>
    <definedName name="IQ_ECO_METRIC_7008" hidden="1">"c7008"</definedName>
    <definedName name="IQ_ECO_METRIC_7009" hidden="1">"c7009"</definedName>
    <definedName name="IQ_ECO_METRIC_7010" hidden="1">"c7010"</definedName>
    <definedName name="IQ_ECO_METRIC_7011" hidden="1">"c7011"</definedName>
    <definedName name="IQ_ECO_METRIC_7012" hidden="1">"c7012"</definedName>
    <definedName name="IQ_ECO_METRIC_7013" hidden="1">"c7013"</definedName>
    <definedName name="IQ_ECO_METRIC_7015" hidden="1">"c7015"</definedName>
    <definedName name="IQ_ECO_METRIC_7016" hidden="1">"c7016"</definedName>
    <definedName name="IQ_ECO_METRIC_7017" hidden="1">"c7017"</definedName>
    <definedName name="IQ_ECO_METRIC_7018" hidden="1">"c7018"</definedName>
    <definedName name="IQ_ECO_METRIC_7019" hidden="1">"c7019"</definedName>
    <definedName name="IQ_ECO_METRIC_7020" hidden="1">"c7020"</definedName>
    <definedName name="IQ_ECO_METRIC_7021" hidden="1">"c7021"</definedName>
    <definedName name="IQ_ECO_METRIC_7023" hidden="1">"c7023"</definedName>
    <definedName name="IQ_ECO_METRIC_7024" hidden="1">"c7024"</definedName>
    <definedName name="IQ_ECO_METRIC_7025" hidden="1">"c7025"</definedName>
    <definedName name="IQ_ECO_METRIC_7026" hidden="1">"c7026"</definedName>
    <definedName name="IQ_ECO_METRIC_7027" hidden="1">"c7027"</definedName>
    <definedName name="IQ_ECO_METRIC_7028" hidden="1">"c7028"</definedName>
    <definedName name="IQ_ECO_METRIC_7029" hidden="1">"c7029"</definedName>
    <definedName name="IQ_ECO_METRIC_7030" hidden="1">"c7030"</definedName>
    <definedName name="IQ_ECO_METRIC_7031" hidden="1">"c7031"</definedName>
    <definedName name="IQ_ECO_METRIC_7032" hidden="1">"c7032"</definedName>
    <definedName name="IQ_ECO_METRIC_7033" hidden="1">"c7033"</definedName>
    <definedName name="IQ_ECO_METRIC_7034" hidden="1">"c7034"</definedName>
    <definedName name="IQ_ECO_METRIC_7035" hidden="1">"c7035"</definedName>
    <definedName name="IQ_ECO_METRIC_7036" hidden="1">"c7036"</definedName>
    <definedName name="IQ_ECO_METRIC_7037" hidden="1">"c7037"</definedName>
    <definedName name="IQ_ECO_METRIC_7038" hidden="1">"c7038"</definedName>
    <definedName name="IQ_ECO_METRIC_7039" hidden="1">"c7039"</definedName>
    <definedName name="IQ_ECO_METRIC_7040" hidden="1">"c7040"</definedName>
    <definedName name="IQ_ECO_METRIC_7041" hidden="1">"c7041"</definedName>
    <definedName name="IQ_ECO_METRIC_7042" hidden="1">"c7042"</definedName>
    <definedName name="IQ_ECO_METRIC_7043" hidden="1">"c7043"</definedName>
    <definedName name="IQ_ECO_METRIC_7044" hidden="1">"c7044"</definedName>
    <definedName name="IQ_ECO_METRIC_7045" hidden="1">"c7045"</definedName>
    <definedName name="IQ_ECO_METRIC_7045_UNUSED" hidden="1">"c7045"</definedName>
    <definedName name="IQ_ECO_METRIC_7045_UNUSED_UNUSED_UNUSED" hidden="1">"c7045"</definedName>
    <definedName name="IQ_ECO_METRIC_7046" hidden="1">"c7046"</definedName>
    <definedName name="IQ_ECO_METRIC_7047" hidden="1">"c7047"</definedName>
    <definedName name="IQ_ECO_METRIC_7048" hidden="1">"c7048"</definedName>
    <definedName name="IQ_ECO_METRIC_7049" hidden="1">"c7049"</definedName>
    <definedName name="IQ_ECO_METRIC_7050" hidden="1">"c7050"</definedName>
    <definedName name="IQ_ECO_METRIC_7051" hidden="1">"c7051"</definedName>
    <definedName name="IQ_ECO_METRIC_7052" hidden="1">"c7052"</definedName>
    <definedName name="IQ_ECO_METRIC_7053" hidden="1">"c7053"</definedName>
    <definedName name="IQ_ECO_METRIC_7054" hidden="1">"c7054"</definedName>
    <definedName name="IQ_ECO_METRIC_7055" hidden="1">"c7055"</definedName>
    <definedName name="IQ_ECO_METRIC_7056" hidden="1">"c7056"</definedName>
    <definedName name="IQ_ECO_METRIC_7057" hidden="1">"c7057"</definedName>
    <definedName name="IQ_ECO_METRIC_7058" hidden="1">"c7058"</definedName>
    <definedName name="IQ_ECO_METRIC_7059" hidden="1">"c7059"</definedName>
    <definedName name="IQ_ECO_METRIC_7059_UNUSED" hidden="1">"c7059"</definedName>
    <definedName name="IQ_ECO_METRIC_7059_UNUSED_UNUSED_UNUSED" hidden="1">"c7059"</definedName>
    <definedName name="IQ_ECO_METRIC_7060" hidden="1">"c7060"</definedName>
    <definedName name="IQ_ECO_METRIC_7061" hidden="1">"c7061"</definedName>
    <definedName name="IQ_ECO_METRIC_7062" hidden="1">"c7062"</definedName>
    <definedName name="IQ_ECO_METRIC_7063" hidden="1">"c7063"</definedName>
    <definedName name="IQ_ECO_METRIC_7064" hidden="1">"c7064"</definedName>
    <definedName name="IQ_ECO_METRIC_7065" hidden="1">"c7065"</definedName>
    <definedName name="IQ_ECO_METRIC_7066" hidden="1">"c7066"</definedName>
    <definedName name="IQ_ECO_METRIC_7067" hidden="1">"c7067"</definedName>
    <definedName name="IQ_ECO_METRIC_7068" hidden="1">"c7068"</definedName>
    <definedName name="IQ_ECO_METRIC_7069" hidden="1">"c7069"</definedName>
    <definedName name="IQ_ECO_METRIC_7070" hidden="1">"c7070"</definedName>
    <definedName name="IQ_ECO_METRIC_7071" hidden="1">"c7071"</definedName>
    <definedName name="IQ_ECO_METRIC_7072" hidden="1">"c7072"</definedName>
    <definedName name="IQ_ECO_METRIC_7073" hidden="1">"c7073"</definedName>
    <definedName name="IQ_ECO_METRIC_7074" hidden="1">"c7074"</definedName>
    <definedName name="IQ_ECO_METRIC_7075" hidden="1">"c7075"</definedName>
    <definedName name="IQ_ECO_METRIC_7076" hidden="1">"c7076"</definedName>
    <definedName name="IQ_ECO_METRIC_7077" hidden="1">"c7077"</definedName>
    <definedName name="IQ_ECO_METRIC_7078" hidden="1">"c7078"</definedName>
    <definedName name="IQ_ECO_METRIC_7079" hidden="1">"c7079"</definedName>
    <definedName name="IQ_ECO_METRIC_7080" hidden="1">"c7080"</definedName>
    <definedName name="IQ_ECO_METRIC_7081" hidden="1">"c7081"</definedName>
    <definedName name="IQ_ECO_METRIC_7082" hidden="1">"c7082"</definedName>
    <definedName name="IQ_ECO_METRIC_7083" hidden="1">"c7083"</definedName>
    <definedName name="IQ_ECO_METRIC_7084" hidden="1">"c7084"</definedName>
    <definedName name="IQ_ECO_METRIC_7085" hidden="1">"c7085"</definedName>
    <definedName name="IQ_ECO_METRIC_7086" hidden="1">"c7086"</definedName>
    <definedName name="IQ_ECO_METRIC_7087" hidden="1">"c7087"</definedName>
    <definedName name="IQ_ECO_METRIC_7088" hidden="1">"c7088"</definedName>
    <definedName name="IQ_ECO_METRIC_7089" hidden="1">"c7089"</definedName>
    <definedName name="IQ_ECO_METRIC_7090" hidden="1">"c7090"</definedName>
    <definedName name="IQ_ECO_METRIC_7091" hidden="1">"c7091"</definedName>
    <definedName name="IQ_ECO_METRIC_7092" hidden="1">"c7092"</definedName>
    <definedName name="IQ_ECO_METRIC_7093" hidden="1">"c7093"</definedName>
    <definedName name="IQ_ECO_METRIC_7094" hidden="1">"c7094"</definedName>
    <definedName name="IQ_ECO_METRIC_7095" hidden="1">"c7095"</definedName>
    <definedName name="IQ_ECO_METRIC_7096" hidden="1">"c7096"</definedName>
    <definedName name="IQ_ECO_METRIC_7097" hidden="1">"c7097"</definedName>
    <definedName name="IQ_ECO_METRIC_7098" hidden="1">"c7098"</definedName>
    <definedName name="IQ_ECO_METRIC_7099" hidden="1">"c7099"</definedName>
    <definedName name="IQ_ECO_METRIC_7100" hidden="1">"c7100"</definedName>
    <definedName name="IQ_ECO_METRIC_7101" hidden="1">"c7101"</definedName>
    <definedName name="IQ_ECO_METRIC_7102" hidden="1">"c7102"</definedName>
    <definedName name="IQ_ECO_METRIC_7103" hidden="1">"c7103"</definedName>
    <definedName name="IQ_ECO_METRIC_7104" hidden="1">"c7104"</definedName>
    <definedName name="IQ_ECO_METRIC_7105" hidden="1">"c7105"</definedName>
    <definedName name="IQ_ECO_METRIC_7106" hidden="1">"c7106"</definedName>
    <definedName name="IQ_ECO_METRIC_7107" hidden="1">"c7107"</definedName>
    <definedName name="IQ_ECO_METRIC_7108" hidden="1">"c7108"</definedName>
    <definedName name="IQ_ECO_METRIC_7109" hidden="1">"c7109"</definedName>
    <definedName name="IQ_ECO_METRIC_7110" hidden="1">"c7110"</definedName>
    <definedName name="IQ_ECO_METRIC_7111" hidden="1">"c7111"</definedName>
    <definedName name="IQ_ECO_METRIC_7112" hidden="1">"c7112"</definedName>
    <definedName name="IQ_ECO_METRIC_7113" hidden="1">"c7113"</definedName>
    <definedName name="IQ_ECO_METRIC_7114" hidden="1">"c7114"</definedName>
    <definedName name="IQ_ECO_METRIC_7115" hidden="1">"c7115"</definedName>
    <definedName name="IQ_ECO_METRIC_7116" hidden="1">"c7116"</definedName>
    <definedName name="IQ_ECO_METRIC_7116_UNUSED" hidden="1">"c7116"</definedName>
    <definedName name="IQ_ECO_METRIC_7116_UNUSED_UNUSED_UNUSED" hidden="1">"c7116"</definedName>
    <definedName name="IQ_ECO_METRIC_7117" hidden="1">"c7117"</definedName>
    <definedName name="IQ_ECO_METRIC_7117_UNUSED" hidden="1">"c7117"</definedName>
    <definedName name="IQ_ECO_METRIC_7117_UNUSED_UNUSED_UNUSED" hidden="1">"c7117"</definedName>
    <definedName name="IQ_ECO_METRIC_7119" hidden="1">"c7119"</definedName>
    <definedName name="IQ_ECO_METRIC_7120" hidden="1">"c7120"</definedName>
    <definedName name="IQ_ECO_METRIC_7121" hidden="1">"c7121"</definedName>
    <definedName name="IQ_ECO_METRIC_7122" hidden="1">"c7122"</definedName>
    <definedName name="IQ_ECO_METRIC_7123" hidden="1">"c7123"</definedName>
    <definedName name="IQ_ECO_METRIC_7124" hidden="1">"c7124"</definedName>
    <definedName name="IQ_ECO_METRIC_7125" hidden="1">"c7125"</definedName>
    <definedName name="IQ_ECO_METRIC_7126" hidden="1">"c7126"</definedName>
    <definedName name="IQ_ECO_METRIC_7127" hidden="1">"c7127"</definedName>
    <definedName name="IQ_ECO_METRIC_7128" hidden="1">"c7128"</definedName>
    <definedName name="IQ_ECO_METRIC_7129" hidden="1">"c7129"</definedName>
    <definedName name="IQ_ECO_METRIC_7130" hidden="1">"c7130"</definedName>
    <definedName name="IQ_ECO_METRIC_7131" hidden="1">"c7131"</definedName>
    <definedName name="IQ_ECO_METRIC_7132" hidden="1">"c7132"</definedName>
    <definedName name="IQ_ECO_METRIC_7133" hidden="1">"c7133"</definedName>
    <definedName name="IQ_ECO_METRIC_7134" hidden="1">"c7134"</definedName>
    <definedName name="IQ_ECO_METRIC_7135" hidden="1">"c7135"</definedName>
    <definedName name="IQ_ECO_METRIC_7136" hidden="1">"c7136"</definedName>
    <definedName name="IQ_ECO_METRIC_7137" hidden="1">"c7137"</definedName>
    <definedName name="IQ_ECO_METRIC_7138" hidden="1">"c7138"</definedName>
    <definedName name="IQ_ECO_METRIC_7139" hidden="1">"c7139"</definedName>
    <definedName name="IQ_ECO_METRIC_7140" hidden="1">"c7140"</definedName>
    <definedName name="IQ_ECO_METRIC_7141" hidden="1">"c7141"</definedName>
    <definedName name="IQ_ECO_METRIC_7142" hidden="1">"c7142"</definedName>
    <definedName name="IQ_ECO_METRIC_7143" hidden="1">"c7143"</definedName>
    <definedName name="IQ_ECO_METRIC_7144" hidden="1">"c7144"</definedName>
    <definedName name="IQ_ECO_METRIC_7145" hidden="1">"c7145"</definedName>
    <definedName name="IQ_ECO_METRIC_7146" hidden="1">"c7146"</definedName>
    <definedName name="IQ_ECO_METRIC_7147" hidden="1">"c7147"</definedName>
    <definedName name="IQ_ECO_METRIC_7148" hidden="1">"c7148"</definedName>
    <definedName name="IQ_ECO_METRIC_7149" hidden="1">"c7149"</definedName>
    <definedName name="IQ_ECO_METRIC_7150" hidden="1">"c7150"</definedName>
    <definedName name="IQ_ECO_METRIC_7151" hidden="1">"c7151"</definedName>
    <definedName name="IQ_ECO_METRIC_7152" hidden="1">"c7152"</definedName>
    <definedName name="IQ_ECO_METRIC_7153" hidden="1">"c7153"</definedName>
    <definedName name="IQ_ECO_METRIC_7154" hidden="1">"c7154"</definedName>
    <definedName name="IQ_ECO_METRIC_7155" hidden="1">"c7155"</definedName>
    <definedName name="IQ_ECO_METRIC_7156" hidden="1">"c7156"</definedName>
    <definedName name="IQ_ECO_METRIC_7157" hidden="1">"c7157"</definedName>
    <definedName name="IQ_ECO_METRIC_7158" hidden="1">"c7158"</definedName>
    <definedName name="IQ_ECO_METRIC_7159" hidden="1">"c7159"</definedName>
    <definedName name="IQ_ECO_METRIC_7160" hidden="1">"c7160"</definedName>
    <definedName name="IQ_ECO_METRIC_7161" hidden="1">"c7161"</definedName>
    <definedName name="IQ_ECO_METRIC_7162" hidden="1">"c7162"</definedName>
    <definedName name="IQ_ECO_METRIC_7163" hidden="1">"c7163"</definedName>
    <definedName name="IQ_ECO_METRIC_7164" hidden="1">"c7164"</definedName>
    <definedName name="IQ_ECO_METRIC_7165" hidden="1">"c7165"</definedName>
    <definedName name="IQ_ECO_METRIC_7166" hidden="1">"c7166"</definedName>
    <definedName name="IQ_ECO_METRIC_7167" hidden="1">"c7167"</definedName>
    <definedName name="IQ_ECO_METRIC_7168" hidden="1">"c7168"</definedName>
    <definedName name="IQ_ECO_METRIC_7169" hidden="1">"c7169"</definedName>
    <definedName name="IQ_ECO_METRIC_7170" hidden="1">"c7170"</definedName>
    <definedName name="IQ_ECO_METRIC_7171" hidden="1">"c7171"</definedName>
    <definedName name="IQ_ECO_METRIC_7172" hidden="1">"c7172"</definedName>
    <definedName name="IQ_ECO_METRIC_7173" hidden="1">"c7173"</definedName>
    <definedName name="IQ_ECO_METRIC_7174" hidden="1">"c7174"</definedName>
    <definedName name="IQ_ECO_METRIC_7175" hidden="1">"c7175"</definedName>
    <definedName name="IQ_ECO_METRIC_7176" hidden="1">"c7176"</definedName>
    <definedName name="IQ_ECO_METRIC_7177" hidden="1">"c7177"</definedName>
    <definedName name="IQ_ECO_METRIC_7178" hidden="1">"c7178"</definedName>
    <definedName name="IQ_ECO_METRIC_7179" hidden="1">"c7179"</definedName>
    <definedName name="IQ_ECO_METRIC_7180" hidden="1">"c7180"</definedName>
    <definedName name="IQ_ECO_METRIC_7182" hidden="1">"c7182"</definedName>
    <definedName name="IQ_ECO_METRIC_7183" hidden="1">"c7183"</definedName>
    <definedName name="IQ_ECO_METRIC_7184" hidden="1">"c7184"</definedName>
    <definedName name="IQ_ECO_METRIC_7185" hidden="1">"c7185"</definedName>
    <definedName name="IQ_ECO_METRIC_7186" hidden="1">"c7186"</definedName>
    <definedName name="IQ_ECO_METRIC_7187" hidden="1">"c7187"</definedName>
    <definedName name="IQ_ECO_METRIC_7188" hidden="1">"c7188"</definedName>
    <definedName name="IQ_ECO_METRIC_7189" hidden="1">"c7189"</definedName>
    <definedName name="IQ_ECO_METRIC_7190" hidden="1">"c7190"</definedName>
    <definedName name="IQ_ECO_METRIC_7191" hidden="1">"c7191"</definedName>
    <definedName name="IQ_ECO_METRIC_7192" hidden="1">"c7192"</definedName>
    <definedName name="IQ_ECO_METRIC_7193" hidden="1">"c7193"</definedName>
    <definedName name="IQ_ECO_METRIC_7194" hidden="1">"c7194"</definedName>
    <definedName name="IQ_ECO_METRIC_7195" hidden="1">"c7195"</definedName>
    <definedName name="IQ_ECO_METRIC_7196" hidden="1">"c7196"</definedName>
    <definedName name="IQ_ECO_METRIC_7197" hidden="1">"c7197"</definedName>
    <definedName name="IQ_ECO_METRIC_7198" hidden="1">"c7198"</definedName>
    <definedName name="IQ_ECO_METRIC_7199" hidden="1">"c7199"</definedName>
    <definedName name="IQ_ECO_METRIC_7200" hidden="1">"c7200"</definedName>
    <definedName name="IQ_ECO_METRIC_7201" hidden="1">"c7201"</definedName>
    <definedName name="IQ_ECO_METRIC_7202" hidden="1">"c7202"</definedName>
    <definedName name="IQ_ECO_METRIC_7203" hidden="1">"c7203"</definedName>
    <definedName name="IQ_ECO_METRIC_7204" hidden="1">"c7204"</definedName>
    <definedName name="IQ_ECO_METRIC_7205" hidden="1">"c7205"</definedName>
    <definedName name="IQ_ECO_METRIC_7206" hidden="1">"c7206"</definedName>
    <definedName name="IQ_ECO_METRIC_7207" hidden="1">"c7207"</definedName>
    <definedName name="IQ_ECO_METRIC_7208" hidden="1">"c7208"</definedName>
    <definedName name="IQ_ECO_METRIC_7208_UNUSED" hidden="1">"c7208"</definedName>
    <definedName name="IQ_ECO_METRIC_7208_UNUSED_UNUSED_UNUSED" hidden="1">"c7208"</definedName>
    <definedName name="IQ_ECO_METRIC_7209" hidden="1">"c7209"</definedName>
    <definedName name="IQ_ECO_METRIC_7210" hidden="1">"c7210"</definedName>
    <definedName name="IQ_ECO_METRIC_7211" hidden="1">"c7211"</definedName>
    <definedName name="IQ_ECO_METRIC_7212" hidden="1">"c7212"</definedName>
    <definedName name="IQ_ECO_METRIC_7213" hidden="1">"c7213"</definedName>
    <definedName name="IQ_ECO_METRIC_7214" hidden="1">"c7214"</definedName>
    <definedName name="IQ_ECO_METRIC_7215" hidden="1">"c7215"</definedName>
    <definedName name="IQ_ECO_METRIC_7216" hidden="1">"c7216"</definedName>
    <definedName name="IQ_ECO_METRIC_7217" hidden="1">"c7217"</definedName>
    <definedName name="IQ_ECO_METRIC_7218" hidden="1">"c7218"</definedName>
    <definedName name="IQ_ECO_METRIC_7220" hidden="1">"c7220"</definedName>
    <definedName name="IQ_ECO_METRIC_7221" hidden="1">"c7221"</definedName>
    <definedName name="IQ_ECO_METRIC_7222" hidden="1">"c7222"</definedName>
    <definedName name="IQ_ECO_METRIC_7223" hidden="1">"c7223"</definedName>
    <definedName name="IQ_ECO_METRIC_7224" hidden="1">"c7224"</definedName>
    <definedName name="IQ_ECO_METRIC_7225" hidden="1">"c7225"</definedName>
    <definedName name="IQ_ECO_METRIC_7226" hidden="1">"c7226"</definedName>
    <definedName name="IQ_ECO_METRIC_7227" hidden="1">"c7227"</definedName>
    <definedName name="IQ_ECO_METRIC_7228" hidden="1">"c7228"</definedName>
    <definedName name="IQ_ECO_METRIC_7229" hidden="1">"c7229"</definedName>
    <definedName name="IQ_ECO_METRIC_7230" hidden="1">"c7230"</definedName>
    <definedName name="IQ_ECO_METRIC_7231" hidden="1">"c7231"</definedName>
    <definedName name="IQ_ECO_METRIC_7232" hidden="1">"c7232"</definedName>
    <definedName name="IQ_ECO_METRIC_7233" hidden="1">"c7233"</definedName>
    <definedName name="IQ_ECO_METRIC_7235" hidden="1">"c7235"</definedName>
    <definedName name="IQ_ECO_METRIC_7236" hidden="1">"c7236"</definedName>
    <definedName name="IQ_ECO_METRIC_7237" hidden="1">"c7237"</definedName>
    <definedName name="IQ_ECO_METRIC_7238" hidden="1">"c7238"</definedName>
    <definedName name="IQ_ECO_METRIC_7239" hidden="1">"c7239"</definedName>
    <definedName name="IQ_ECO_METRIC_7240" hidden="1">"c7240"</definedName>
    <definedName name="IQ_ECO_METRIC_7241" hidden="1">"c7241"</definedName>
    <definedName name="IQ_ECO_METRIC_7243" hidden="1">"c7243"</definedName>
    <definedName name="IQ_ECO_METRIC_7244" hidden="1">"c7244"</definedName>
    <definedName name="IQ_ECO_METRIC_7245" hidden="1">"c7245"</definedName>
    <definedName name="IQ_ECO_METRIC_7246" hidden="1">"c7246"</definedName>
    <definedName name="IQ_ECO_METRIC_7247" hidden="1">"c7247"</definedName>
    <definedName name="IQ_ECO_METRIC_7248" hidden="1">"c7248"</definedName>
    <definedName name="IQ_ECO_METRIC_7249" hidden="1">"c7249"</definedName>
    <definedName name="IQ_ECO_METRIC_7250" hidden="1">"c7250"</definedName>
    <definedName name="IQ_ECO_METRIC_7251" hidden="1">"c7251"</definedName>
    <definedName name="IQ_ECO_METRIC_7252" hidden="1">"c7252"</definedName>
    <definedName name="IQ_ECO_METRIC_7253" hidden="1">"c7253"</definedName>
    <definedName name="IQ_ECO_METRIC_7254" hidden="1">"c7254"</definedName>
    <definedName name="IQ_ECO_METRIC_7255" hidden="1">"c7255"</definedName>
    <definedName name="IQ_ECO_METRIC_7256" hidden="1">"c7256"</definedName>
    <definedName name="IQ_ECO_METRIC_7257" hidden="1">"c7257"</definedName>
    <definedName name="IQ_ECO_METRIC_7258" hidden="1">"c7258"</definedName>
    <definedName name="IQ_ECO_METRIC_7259" hidden="1">"c7259"</definedName>
    <definedName name="IQ_ECO_METRIC_7260" hidden="1">"c7260"</definedName>
    <definedName name="IQ_ECO_METRIC_7261" hidden="1">"c7261"</definedName>
    <definedName name="IQ_ECO_METRIC_7262" hidden="1">"c7262"</definedName>
    <definedName name="IQ_ECO_METRIC_7263" hidden="1">"c7263"</definedName>
    <definedName name="IQ_ECO_METRIC_7264" hidden="1">"c7264"</definedName>
    <definedName name="IQ_ECO_METRIC_7265" hidden="1">"c7265"</definedName>
    <definedName name="IQ_ECO_METRIC_7265_UNUSED" hidden="1">"c7265"</definedName>
    <definedName name="IQ_ECO_METRIC_7265_UNUSED_UNUSED_UNUSED" hidden="1">"c7265"</definedName>
    <definedName name="IQ_ECO_METRIC_7266" hidden="1">"c7266"</definedName>
    <definedName name="IQ_ECO_METRIC_7267" hidden="1">"c7267"</definedName>
    <definedName name="IQ_ECO_METRIC_7268" hidden="1">"c7268"</definedName>
    <definedName name="IQ_ECO_METRIC_7269" hidden="1">"c7269"</definedName>
    <definedName name="IQ_ECO_METRIC_7270" hidden="1">"c7270"</definedName>
    <definedName name="IQ_ECO_METRIC_7272" hidden="1">"c7272"</definedName>
    <definedName name="IQ_ECO_METRIC_7273" hidden="1">"c7273"</definedName>
    <definedName name="IQ_ECO_METRIC_7274" hidden="1">"c7274"</definedName>
    <definedName name="IQ_ECO_METRIC_7275" hidden="1">"c7275"</definedName>
    <definedName name="IQ_ECO_METRIC_7276" hidden="1">"c7276"</definedName>
    <definedName name="IQ_ECO_METRIC_7277" hidden="1">"c7277"</definedName>
    <definedName name="IQ_ECO_METRIC_7278" hidden="1">"c7278"</definedName>
    <definedName name="IQ_ECO_METRIC_7279" hidden="1">"c7279"</definedName>
    <definedName name="IQ_ECO_METRIC_7279_UNUSED" hidden="1">"c7279"</definedName>
    <definedName name="IQ_ECO_METRIC_7279_UNUSED_UNUSED_UNUSED" hidden="1">"c7279"</definedName>
    <definedName name="IQ_ECO_METRIC_7280" hidden="1">"c7280"</definedName>
    <definedName name="IQ_ECO_METRIC_7281" hidden="1">"c7281"</definedName>
    <definedName name="IQ_ECO_METRIC_7282" hidden="1">"c7282"</definedName>
    <definedName name="IQ_ECO_METRIC_7283" hidden="1">"c7283"</definedName>
    <definedName name="IQ_ECO_METRIC_7284" hidden="1">"c7284"</definedName>
    <definedName name="IQ_ECO_METRIC_7285" hidden="1">"c7285"</definedName>
    <definedName name="IQ_ECO_METRIC_7286" hidden="1">"c7286"</definedName>
    <definedName name="IQ_ECO_METRIC_7287" hidden="1">"c7287"</definedName>
    <definedName name="IQ_ECO_METRIC_7288" hidden="1">"c7288"</definedName>
    <definedName name="IQ_ECO_METRIC_7289" hidden="1">"c7289"</definedName>
    <definedName name="IQ_ECO_METRIC_7290" hidden="1">"c7290"</definedName>
    <definedName name="IQ_ECO_METRIC_7291" hidden="1">"c7291"</definedName>
    <definedName name="IQ_ECO_METRIC_7292" hidden="1">"c7292"</definedName>
    <definedName name="IQ_ECO_METRIC_7293" hidden="1">"c7293"</definedName>
    <definedName name="IQ_ECO_METRIC_7294" hidden="1">"c7294"</definedName>
    <definedName name="IQ_ECO_METRIC_7295" hidden="1">"c7295"</definedName>
    <definedName name="IQ_ECO_METRIC_7296" hidden="1">"c7296"</definedName>
    <definedName name="IQ_ECO_METRIC_7297" hidden="1">"c7297"</definedName>
    <definedName name="IQ_ECO_METRIC_7298" hidden="1">"c7298"</definedName>
    <definedName name="IQ_ECO_METRIC_7299" hidden="1">"c7299"</definedName>
    <definedName name="IQ_ECO_METRIC_7300" hidden="1">"c7300"</definedName>
    <definedName name="IQ_ECO_METRIC_7301" hidden="1">"c7301"</definedName>
    <definedName name="IQ_ECO_METRIC_7302" hidden="1">"c7302"</definedName>
    <definedName name="IQ_ECO_METRIC_7303" hidden="1">"c7303"</definedName>
    <definedName name="IQ_ECO_METRIC_7304" hidden="1">"c7304"</definedName>
    <definedName name="IQ_ECO_METRIC_7305" hidden="1">"c7305"</definedName>
    <definedName name="IQ_ECO_METRIC_7306" hidden="1">"c7306"</definedName>
    <definedName name="IQ_ECO_METRIC_7307" hidden="1">"c7307"</definedName>
    <definedName name="IQ_ECO_METRIC_7308" hidden="1">"c7308"</definedName>
    <definedName name="IQ_ECO_METRIC_7309" hidden="1">"c7309"</definedName>
    <definedName name="IQ_ECO_METRIC_7310" hidden="1">"c7310"</definedName>
    <definedName name="IQ_ECO_METRIC_7311" hidden="1">"c7311"</definedName>
    <definedName name="IQ_ECO_METRIC_7312" hidden="1">"c7312"</definedName>
    <definedName name="IQ_ECO_METRIC_7313" hidden="1">"c7313"</definedName>
    <definedName name="IQ_ECO_METRIC_7314" hidden="1">"c7314"</definedName>
    <definedName name="IQ_ECO_METRIC_7315" hidden="1">"c7315"</definedName>
    <definedName name="IQ_ECO_METRIC_7316" hidden="1">"c7316"</definedName>
    <definedName name="IQ_ECO_METRIC_7317" hidden="1">"c7317"</definedName>
    <definedName name="IQ_ECO_METRIC_7318" hidden="1">"c7318"</definedName>
    <definedName name="IQ_ECO_METRIC_7319" hidden="1">"c7319"</definedName>
    <definedName name="IQ_ECO_METRIC_7320" hidden="1">"c7320"</definedName>
    <definedName name="IQ_ECO_METRIC_7321" hidden="1">"c7321"</definedName>
    <definedName name="IQ_ECO_METRIC_7322" hidden="1">"c7322"</definedName>
    <definedName name="IQ_ECO_METRIC_7323" hidden="1">"c7323"</definedName>
    <definedName name="IQ_ECO_METRIC_7324" hidden="1">"c7324"</definedName>
    <definedName name="IQ_ECO_METRIC_7325" hidden="1">"c7325"</definedName>
    <definedName name="IQ_ECO_METRIC_7326" hidden="1">"c7326"</definedName>
    <definedName name="IQ_ECO_METRIC_7327" hidden="1">"c7327"</definedName>
    <definedName name="IQ_ECO_METRIC_7328" hidden="1">"c7328"</definedName>
    <definedName name="IQ_ECO_METRIC_7329" hidden="1">"c7329"</definedName>
    <definedName name="IQ_ECO_METRIC_7330" hidden="1">"c7330"</definedName>
    <definedName name="IQ_ECO_METRIC_7331" hidden="1">"c7331"</definedName>
    <definedName name="IQ_ECO_METRIC_7332" hidden="1">"c7332"</definedName>
    <definedName name="IQ_ECO_METRIC_7333" hidden="1">"c7333"</definedName>
    <definedName name="IQ_ECO_METRIC_7334" hidden="1">"c7334"</definedName>
    <definedName name="IQ_ECO_METRIC_7335" hidden="1">"c7335"</definedName>
    <definedName name="IQ_ECO_METRIC_7336" hidden="1">"c7336"</definedName>
    <definedName name="IQ_ECO_METRIC_7336_UNUSED" hidden="1">"c7336"</definedName>
    <definedName name="IQ_ECO_METRIC_7336_UNUSED_UNUSED_UNUSED" hidden="1">"c7336"</definedName>
    <definedName name="IQ_ECO_METRIC_7337" hidden="1">"c7337"</definedName>
    <definedName name="IQ_ECO_METRIC_7337_UNUSED" hidden="1">"c7337"</definedName>
    <definedName name="IQ_ECO_METRIC_7337_UNUSED_UNUSED_UNUSED" hidden="1">"c7337"</definedName>
    <definedName name="IQ_ECO_METRIC_7339" hidden="1">"c7339"</definedName>
    <definedName name="IQ_ECO_METRIC_7341" hidden="1">"c7341"</definedName>
    <definedName name="IQ_ECO_METRIC_7342" hidden="1">"c7342"</definedName>
    <definedName name="IQ_ECO_METRIC_7343" hidden="1">"c7343"</definedName>
    <definedName name="IQ_ECO_METRIC_7344" hidden="1">"c7344"</definedName>
    <definedName name="IQ_ECO_METRIC_7345" hidden="1">"c7345"</definedName>
    <definedName name="IQ_ECO_METRIC_7346" hidden="1">"c7346"</definedName>
    <definedName name="IQ_ECO_METRIC_7347" hidden="1">"c7347"</definedName>
    <definedName name="IQ_ECO_METRIC_7348" hidden="1">"c7348"</definedName>
    <definedName name="IQ_ECO_METRIC_7349" hidden="1">"c7349"</definedName>
    <definedName name="IQ_ECO_METRIC_7350" hidden="1">"c7350"</definedName>
    <definedName name="IQ_ECO_METRIC_7351" hidden="1">"c7351"</definedName>
    <definedName name="IQ_ECO_METRIC_7352" hidden="1">"c7352"</definedName>
    <definedName name="IQ_ECO_METRIC_7353" hidden="1">"c7353"</definedName>
    <definedName name="IQ_ECO_METRIC_7354" hidden="1">"c7354"</definedName>
    <definedName name="IQ_ECO_METRIC_7355" hidden="1">"c7355"</definedName>
    <definedName name="IQ_ECO_METRIC_7356" hidden="1">"c7356"</definedName>
    <definedName name="IQ_ECO_METRIC_7357" hidden="1">"c7357"</definedName>
    <definedName name="IQ_ECO_METRIC_7358" hidden="1">"c7358"</definedName>
    <definedName name="IQ_ECO_METRIC_7359" hidden="1">"c7359"</definedName>
    <definedName name="IQ_ECO_METRIC_7360" hidden="1">"c7360"</definedName>
    <definedName name="IQ_ECO_METRIC_7361" hidden="1">"c7361"</definedName>
    <definedName name="IQ_ECO_METRIC_7362" hidden="1">"c7362"</definedName>
    <definedName name="IQ_ECO_METRIC_7363" hidden="1">"c7363"</definedName>
    <definedName name="IQ_ECO_METRIC_7364" hidden="1">"c7364"</definedName>
    <definedName name="IQ_ECO_METRIC_7365" hidden="1">"c7365"</definedName>
    <definedName name="IQ_ECO_METRIC_7366" hidden="1">"c7366"</definedName>
    <definedName name="IQ_ECO_METRIC_7367" hidden="1">"c7367"</definedName>
    <definedName name="IQ_ECO_METRIC_7368" hidden="1">"c7368"</definedName>
    <definedName name="IQ_ECO_METRIC_7369" hidden="1">"c7369"</definedName>
    <definedName name="IQ_ECO_METRIC_7370" hidden="1">"c7370"</definedName>
    <definedName name="IQ_ECO_METRIC_7371" hidden="1">"c7371"</definedName>
    <definedName name="IQ_ECO_METRIC_7372" hidden="1">"c7372"</definedName>
    <definedName name="IQ_ECO_METRIC_7373" hidden="1">"c7373"</definedName>
    <definedName name="IQ_ECO_METRIC_7374" hidden="1">"c7374"</definedName>
    <definedName name="IQ_ECO_METRIC_7375" hidden="1">"c7375"</definedName>
    <definedName name="IQ_ECO_METRIC_7376" hidden="1">"c7376"</definedName>
    <definedName name="IQ_ECO_METRIC_7377" hidden="1">"c7377"</definedName>
    <definedName name="IQ_ECO_METRIC_7378" hidden="1">"c7378"</definedName>
    <definedName name="IQ_ECO_METRIC_7379" hidden="1">"c7379"</definedName>
    <definedName name="IQ_ECO_METRIC_7380" hidden="1">"c7380"</definedName>
    <definedName name="IQ_ECO_METRIC_7381" hidden="1">"c7381"</definedName>
    <definedName name="IQ_ECO_METRIC_7382" hidden="1">"c7382"</definedName>
    <definedName name="IQ_ECO_METRIC_7383" hidden="1">"c7383"</definedName>
    <definedName name="IQ_ECO_METRIC_7384" hidden="1">"c7384"</definedName>
    <definedName name="IQ_ECO_METRIC_7385" hidden="1">"c7385"</definedName>
    <definedName name="IQ_ECO_METRIC_7386" hidden="1">"c7386"</definedName>
    <definedName name="IQ_ECO_METRIC_7387" hidden="1">"c7387"</definedName>
    <definedName name="IQ_ECO_METRIC_7388" hidden="1">"c7388"</definedName>
    <definedName name="IQ_ECO_METRIC_7389" hidden="1">"c7389"</definedName>
    <definedName name="IQ_ECO_METRIC_7390" hidden="1">"c7390"</definedName>
    <definedName name="IQ_ECO_METRIC_7391" hidden="1">"c7391"</definedName>
    <definedName name="IQ_ECO_METRIC_7392" hidden="1">"c7392"</definedName>
    <definedName name="IQ_ECO_METRIC_7393" hidden="1">"c7393"</definedName>
    <definedName name="IQ_ECO_METRIC_7394" hidden="1">"c7394"</definedName>
    <definedName name="IQ_ECO_METRIC_7395" hidden="1">"c7395"</definedName>
    <definedName name="IQ_ECO_METRIC_7396" hidden="1">"c7396"</definedName>
    <definedName name="IQ_ECO_METRIC_7397" hidden="1">"c7397"</definedName>
    <definedName name="IQ_ECO_METRIC_7398" hidden="1">"c7398"</definedName>
    <definedName name="IQ_ECO_METRIC_7399" hidden="1">"c7399"</definedName>
    <definedName name="IQ_ECO_METRIC_7400" hidden="1">"c7400"</definedName>
    <definedName name="IQ_ECO_METRIC_7402" hidden="1">"c7402"</definedName>
    <definedName name="IQ_ECO_METRIC_7403" hidden="1">"c7403"</definedName>
    <definedName name="IQ_ECO_METRIC_7404" hidden="1">"c7404"</definedName>
    <definedName name="IQ_ECO_METRIC_7405" hidden="1">"c7405"</definedName>
    <definedName name="IQ_ECO_METRIC_7406" hidden="1">"c7406"</definedName>
    <definedName name="IQ_ECO_METRIC_7407" hidden="1">"c7407"</definedName>
    <definedName name="IQ_ECO_METRIC_7408" hidden="1">"c7408"</definedName>
    <definedName name="IQ_ECO_METRIC_7409" hidden="1">"c7409"</definedName>
    <definedName name="IQ_ECO_METRIC_7410" hidden="1">"c7410"</definedName>
    <definedName name="IQ_ECO_METRIC_7411" hidden="1">"c7411"</definedName>
    <definedName name="IQ_ECO_METRIC_7412" hidden="1">"c7412"</definedName>
    <definedName name="IQ_ECO_METRIC_7413" hidden="1">"c7413"</definedName>
    <definedName name="IQ_ECO_METRIC_7414" hidden="1">"c7414"</definedName>
    <definedName name="IQ_ECO_METRIC_7415" hidden="1">"c7415"</definedName>
    <definedName name="IQ_ECO_METRIC_7416" hidden="1">"c7416"</definedName>
    <definedName name="IQ_ECO_METRIC_7417" hidden="1">"c7417"</definedName>
    <definedName name="IQ_ECO_METRIC_7418" hidden="1">"c7418"</definedName>
    <definedName name="IQ_ECO_METRIC_7419" hidden="1">"c7419"</definedName>
    <definedName name="IQ_ECO_METRIC_7420" hidden="1">"c7420"</definedName>
    <definedName name="IQ_ECO_METRIC_7421" hidden="1">"c7421"</definedName>
    <definedName name="IQ_ECO_METRIC_7422" hidden="1">"c7422"</definedName>
    <definedName name="IQ_ECO_METRIC_7423" hidden="1">"c7423"</definedName>
    <definedName name="IQ_ECO_METRIC_7424" hidden="1">"c7424"</definedName>
    <definedName name="IQ_ECO_METRIC_7425" hidden="1">"c7425"</definedName>
    <definedName name="IQ_ECO_METRIC_7426" hidden="1">"c7426"</definedName>
    <definedName name="IQ_ECO_METRIC_7427" hidden="1">"c7427"</definedName>
    <definedName name="IQ_ECO_METRIC_7428" hidden="1">"c7428"</definedName>
    <definedName name="IQ_ECO_METRIC_7428_UNUSED" hidden="1">"c7428"</definedName>
    <definedName name="IQ_ECO_METRIC_7428_UNUSED_UNUSED_UNUSED" hidden="1">"c7428"</definedName>
    <definedName name="IQ_ECO_METRIC_7429" hidden="1">"c7429"</definedName>
    <definedName name="IQ_ECO_METRIC_7430" hidden="1">"c7430"</definedName>
    <definedName name="IQ_ECO_METRIC_7431" hidden="1">"c7431"</definedName>
    <definedName name="IQ_ECO_METRIC_7432" hidden="1">"c7432"</definedName>
    <definedName name="IQ_ECO_METRIC_7433" hidden="1">"c7433"</definedName>
    <definedName name="IQ_ECO_METRIC_7434" hidden="1">"c7434"</definedName>
    <definedName name="IQ_ECO_METRIC_7435" hidden="1">"c7435"</definedName>
    <definedName name="IQ_ECO_METRIC_7436" hidden="1">"c7436"</definedName>
    <definedName name="IQ_ECO_METRIC_7437" hidden="1">"c7437"</definedName>
    <definedName name="IQ_ECO_METRIC_7438" hidden="1">"c7438"</definedName>
    <definedName name="IQ_ECO_METRIC_7440" hidden="1">"c7440"</definedName>
    <definedName name="IQ_ECO_METRIC_7441" hidden="1">"c7441"</definedName>
    <definedName name="IQ_ECO_METRIC_7442" hidden="1">"c7442"</definedName>
    <definedName name="IQ_ECO_METRIC_7443" hidden="1">"c7443"</definedName>
    <definedName name="IQ_ECO_METRIC_7444" hidden="1">"c7444"</definedName>
    <definedName name="IQ_ECO_METRIC_7445" hidden="1">"c7445"</definedName>
    <definedName name="IQ_ECO_METRIC_7446" hidden="1">"c7446"</definedName>
    <definedName name="IQ_ECO_METRIC_7447" hidden="1">"c7447"</definedName>
    <definedName name="IQ_ECO_METRIC_7448" hidden="1">"c7448"</definedName>
    <definedName name="IQ_ECO_METRIC_7449" hidden="1">"c7449"</definedName>
    <definedName name="IQ_ECO_METRIC_7450" hidden="1">"c7450"</definedName>
    <definedName name="IQ_ECO_METRIC_7451" hidden="1">"c7451"</definedName>
    <definedName name="IQ_ECO_METRIC_7452" hidden="1">"c7452"</definedName>
    <definedName name="IQ_ECO_METRIC_7453" hidden="1">"c7453"</definedName>
    <definedName name="IQ_ECO_METRIC_7455" hidden="1">"c7455"</definedName>
    <definedName name="IQ_ECO_METRIC_7456" hidden="1">"c7456"</definedName>
    <definedName name="IQ_ECO_METRIC_7457" hidden="1">"c7457"</definedName>
    <definedName name="IQ_ECO_METRIC_7458" hidden="1">"c7458"</definedName>
    <definedName name="IQ_ECO_METRIC_7459" hidden="1">"c7459"</definedName>
    <definedName name="IQ_ECO_METRIC_7460" hidden="1">"c7460"</definedName>
    <definedName name="IQ_ECO_METRIC_7461" hidden="1">"c7461"</definedName>
    <definedName name="IQ_ECO_METRIC_7463" hidden="1">"c7463"</definedName>
    <definedName name="IQ_ECO_METRIC_7464" hidden="1">"c7464"</definedName>
    <definedName name="IQ_ECO_METRIC_7465" hidden="1">"c7465"</definedName>
    <definedName name="IQ_ECO_METRIC_7466" hidden="1">"c7466"</definedName>
    <definedName name="IQ_ECO_METRIC_7467" hidden="1">"c7467"</definedName>
    <definedName name="IQ_ECO_METRIC_7468" hidden="1">"c7468"</definedName>
    <definedName name="IQ_ECO_METRIC_7469" hidden="1">"c7469"</definedName>
    <definedName name="IQ_ECO_METRIC_7470" hidden="1">"c7470"</definedName>
    <definedName name="IQ_ECO_METRIC_7472" hidden="1">"c7472"</definedName>
    <definedName name="IQ_ECO_METRIC_7473" hidden="1">"c7473"</definedName>
    <definedName name="IQ_ECO_METRIC_7474" hidden="1">"c7474"</definedName>
    <definedName name="IQ_ECO_METRIC_7475" hidden="1">"c7475"</definedName>
    <definedName name="IQ_ECO_METRIC_7476" hidden="1">"c7476"</definedName>
    <definedName name="IQ_ECO_METRIC_7477" hidden="1">"c7477"</definedName>
    <definedName name="IQ_ECO_METRIC_7478" hidden="1">"c7478"</definedName>
    <definedName name="IQ_ECO_METRIC_7479" hidden="1">"c7479"</definedName>
    <definedName name="IQ_ECO_METRIC_7480" hidden="1">"c7480"</definedName>
    <definedName name="IQ_ECO_METRIC_7481" hidden="1">"c7481"</definedName>
    <definedName name="IQ_ECO_METRIC_7482" hidden="1">"c7482"</definedName>
    <definedName name="IQ_ECO_METRIC_7483" hidden="1">"c7483"</definedName>
    <definedName name="IQ_ECO_METRIC_7486" hidden="1">"c7486"</definedName>
    <definedName name="IQ_ECO_METRIC_7487" hidden="1">"c7487"</definedName>
    <definedName name="IQ_ECO_METRIC_7488" hidden="1">"c7488"</definedName>
    <definedName name="IQ_ECO_METRIC_7489" hidden="1">"c7489"</definedName>
    <definedName name="IQ_ECO_METRIC_7490" hidden="1">"c7490"</definedName>
    <definedName name="IQ_ECO_METRIC_7491" hidden="1">"c7491"</definedName>
    <definedName name="IQ_ECO_METRIC_7492" hidden="1">"c7492"</definedName>
    <definedName name="IQ_ECO_METRIC_7493" hidden="1">"c7493"</definedName>
    <definedName name="IQ_ECO_METRIC_7494" hidden="1">"c7494"</definedName>
    <definedName name="IQ_ECO_METRIC_7495" hidden="1">"c7495"</definedName>
    <definedName name="IQ_ECO_METRIC_7496" hidden="1">"c7496"</definedName>
    <definedName name="IQ_ECO_METRIC_7497" hidden="1">"c7497"</definedName>
    <definedName name="IQ_ECO_METRIC_7498" hidden="1">"c7498"</definedName>
    <definedName name="IQ_ECO_METRIC_7500" hidden="1">"c7500"</definedName>
    <definedName name="IQ_ECO_METRIC_7501" hidden="1">"c7501"</definedName>
    <definedName name="IQ_ECO_METRIC_7502" hidden="1">"c7502"</definedName>
    <definedName name="IQ_ECO_METRIC_7503" hidden="1">"c7503"</definedName>
    <definedName name="IQ_ECO_METRIC_7504" hidden="1">"c7504"</definedName>
    <definedName name="IQ_ECO_METRIC_7505" hidden="1">"c7505"</definedName>
    <definedName name="IQ_ECO_METRIC_7507" hidden="1">"c7507"</definedName>
    <definedName name="IQ_ECO_METRIC_7508" hidden="1">"c7508"</definedName>
    <definedName name="IQ_ECO_METRIC_7509" hidden="1">"c7509"</definedName>
    <definedName name="IQ_ECO_METRIC_7510" hidden="1">"c7510"</definedName>
    <definedName name="IQ_ECO_METRIC_7511" hidden="1">"c7511"</definedName>
    <definedName name="IQ_ECO_METRIC_7512" hidden="1">"c7512"</definedName>
    <definedName name="IQ_ECO_METRIC_7513" hidden="1">"c7513"</definedName>
    <definedName name="IQ_ECO_METRIC_7514" hidden="1">"c7514"</definedName>
    <definedName name="IQ_ECO_METRIC_7515" hidden="1">"c7515"</definedName>
    <definedName name="IQ_ECO_METRIC_7516" hidden="1">"c7516"</definedName>
    <definedName name="IQ_ECO_METRIC_7517" hidden="1">"c7517"</definedName>
    <definedName name="IQ_ECO_METRIC_7518" hidden="1">"c7518"</definedName>
    <definedName name="IQ_ECO_METRIC_7519" hidden="1">"c7519"</definedName>
    <definedName name="IQ_ECO_METRIC_7520" hidden="1">"c7520"</definedName>
    <definedName name="IQ_ECO_METRIC_7521" hidden="1">"c7521"</definedName>
    <definedName name="IQ_ECO_METRIC_7522" hidden="1">"c7522"</definedName>
    <definedName name="IQ_ECO_METRIC_7523" hidden="1">"c7523"</definedName>
    <definedName name="IQ_ECO_METRIC_7524" hidden="1">"c7524"</definedName>
    <definedName name="IQ_ECO_METRIC_7525" hidden="1">"c7525"</definedName>
    <definedName name="IQ_ECO_METRIC_7526" hidden="1">"c7526"</definedName>
    <definedName name="IQ_ECO_METRIC_7527" hidden="1">"c7527"</definedName>
    <definedName name="IQ_ECO_METRIC_7528" hidden="1">"c7528"</definedName>
    <definedName name="IQ_ECO_METRIC_7529" hidden="1">"c7529"</definedName>
    <definedName name="IQ_ECO_METRIC_7530" hidden="1">"c7530"</definedName>
    <definedName name="IQ_ECO_METRIC_7531" hidden="1">"c7531"</definedName>
    <definedName name="IQ_ECO_METRIC_7532" hidden="1">"c7532"</definedName>
    <definedName name="IQ_ECO_METRIC_7533" hidden="1">"c7533"</definedName>
    <definedName name="IQ_ECO_METRIC_7534" hidden="1">"c7534"</definedName>
    <definedName name="IQ_ECO_METRIC_7535" hidden="1">"c7535"</definedName>
    <definedName name="IQ_ECO_METRIC_7536" hidden="1">"c7536"</definedName>
    <definedName name="IQ_ECO_METRIC_7537" hidden="1">"c7537"</definedName>
    <definedName name="IQ_ECO_METRIC_7538" hidden="1">"c7538"</definedName>
    <definedName name="IQ_ECO_METRIC_7539" hidden="1">"c7539"</definedName>
    <definedName name="IQ_ECO_METRIC_7540" hidden="1">"c7540"</definedName>
    <definedName name="IQ_ECO_METRIC_7541" hidden="1">"c7541"</definedName>
    <definedName name="IQ_ECO_METRIC_7542" hidden="1">"c7542"</definedName>
    <definedName name="IQ_ECO_METRIC_7543" hidden="1">"c7543"</definedName>
    <definedName name="IQ_ECO_METRIC_7544" hidden="1">"c7544"</definedName>
    <definedName name="IQ_ECO_METRIC_7545" hidden="1">"c7545"</definedName>
    <definedName name="IQ_ECO_METRIC_7546" hidden="1">"c7546"</definedName>
    <definedName name="IQ_ECO_METRIC_7547" hidden="1">"c7547"</definedName>
    <definedName name="IQ_ECO_METRIC_7548" hidden="1">"c7548"</definedName>
    <definedName name="IQ_ECO_METRIC_7549" hidden="1">"c7549"</definedName>
    <definedName name="IQ_ECO_METRIC_7550" hidden="1">"c7550"</definedName>
    <definedName name="IQ_ECO_METRIC_7551" hidden="1">"c7551"</definedName>
    <definedName name="IQ_ECO_METRIC_7552" hidden="1">"c7552"</definedName>
    <definedName name="IQ_ECO_METRIC_7553" hidden="1">"c7553"</definedName>
    <definedName name="IQ_ECO_METRIC_7554" hidden="1">"c7554"</definedName>
    <definedName name="IQ_ECO_METRIC_7555" hidden="1">"c7555"</definedName>
    <definedName name="IQ_ECO_METRIC_7556" hidden="1">"c7556"</definedName>
    <definedName name="IQ_ECO_METRIC_7556_UNUSED" hidden="1">"c7556"</definedName>
    <definedName name="IQ_ECO_METRIC_7556_UNUSED_UNUSED_UNUSED" hidden="1">"c7556"</definedName>
    <definedName name="IQ_ECO_METRIC_7557" hidden="1">"c7557"</definedName>
    <definedName name="IQ_ECO_METRIC_7557_UNUSED" hidden="1">"c7557"</definedName>
    <definedName name="IQ_ECO_METRIC_7557_UNUSED_UNUSED_UNUSED" hidden="1">"c7557"</definedName>
    <definedName name="IQ_ECO_METRIC_7560" hidden="1">"c7560"</definedName>
    <definedName name="IQ_ECO_METRIC_7561" hidden="1">"c7561"</definedName>
    <definedName name="IQ_ECO_METRIC_7562" hidden="1">"c7562"</definedName>
    <definedName name="IQ_ECO_METRIC_7563" hidden="1">"c7563"</definedName>
    <definedName name="IQ_ECO_METRIC_7564" hidden="1">"c7564"</definedName>
    <definedName name="IQ_ECO_METRIC_7565" hidden="1">"c7565"</definedName>
    <definedName name="IQ_ECO_METRIC_7566" hidden="1">"c7566"</definedName>
    <definedName name="IQ_ECO_METRIC_7567" hidden="1">"c7567"</definedName>
    <definedName name="IQ_ECO_METRIC_7568" hidden="1">"c7568"</definedName>
    <definedName name="IQ_ECO_METRIC_7570" hidden="1">"c7570"</definedName>
    <definedName name="IQ_ECO_METRIC_7571" hidden="1">"c7571"</definedName>
    <definedName name="IQ_ECO_METRIC_7572" hidden="1">"c7572"</definedName>
    <definedName name="IQ_ECO_METRIC_7573" hidden="1">"c7573"</definedName>
    <definedName name="IQ_ECO_METRIC_7574" hidden="1">"c7574"</definedName>
    <definedName name="IQ_ECO_METRIC_7575" hidden="1">"c7575"</definedName>
    <definedName name="IQ_ECO_METRIC_7576" hidden="1">"c7576"</definedName>
    <definedName name="IQ_ECO_METRIC_7577" hidden="1">"c7577"</definedName>
    <definedName name="IQ_ECO_METRIC_7578" hidden="1">"c7578"</definedName>
    <definedName name="IQ_ECO_METRIC_7579" hidden="1">"c7579"</definedName>
    <definedName name="IQ_ECO_METRIC_7580" hidden="1">"c7580"</definedName>
    <definedName name="IQ_ECO_METRIC_7581" hidden="1">"c7581"</definedName>
    <definedName name="IQ_ECO_METRIC_7582" hidden="1">"c7582"</definedName>
    <definedName name="IQ_ECO_METRIC_7583" hidden="1">"c7583"</definedName>
    <definedName name="IQ_ECO_METRIC_7584" hidden="1">"c7584"</definedName>
    <definedName name="IQ_ECO_METRIC_7585" hidden="1">"c7585"</definedName>
    <definedName name="IQ_ECO_METRIC_7586" hidden="1">"c7586"</definedName>
    <definedName name="IQ_ECO_METRIC_7587" hidden="1">"c7587"</definedName>
    <definedName name="IQ_ECO_METRIC_7588" hidden="1">"c7588"</definedName>
    <definedName name="IQ_ECO_METRIC_7589" hidden="1">"c7589"</definedName>
    <definedName name="IQ_ECO_METRIC_7590" hidden="1">"c7590"</definedName>
    <definedName name="IQ_ECO_METRIC_7591" hidden="1">"c7591"</definedName>
    <definedName name="IQ_ECO_METRIC_7592" hidden="1">"c7592"</definedName>
    <definedName name="IQ_ECO_METRIC_7593" hidden="1">"c7593"</definedName>
    <definedName name="IQ_ECO_METRIC_7594" hidden="1">"c7594"</definedName>
    <definedName name="IQ_ECO_METRIC_7596" hidden="1">"c7596"</definedName>
    <definedName name="IQ_ECO_METRIC_7597" hidden="1">"c7597"</definedName>
    <definedName name="IQ_ECO_METRIC_7598" hidden="1">"c7598"</definedName>
    <definedName name="IQ_ECO_METRIC_7599" hidden="1">"c7599"</definedName>
    <definedName name="IQ_ECO_METRIC_7600" hidden="1">"c7600"</definedName>
    <definedName name="IQ_ECO_METRIC_7601" hidden="1">"c7601"</definedName>
    <definedName name="IQ_ECO_METRIC_7602" hidden="1">"c7602"</definedName>
    <definedName name="IQ_ECO_METRIC_7603" hidden="1">"c7603"</definedName>
    <definedName name="IQ_ECO_METRIC_7604" hidden="1">"c7604"</definedName>
    <definedName name="IQ_ECO_METRIC_7605" hidden="1">"c7605"</definedName>
    <definedName name="IQ_ECO_METRIC_7606" hidden="1">"c7606"</definedName>
    <definedName name="IQ_ECO_METRIC_7607" hidden="1">"c7607"</definedName>
    <definedName name="IQ_ECO_METRIC_7608" hidden="1">"c7608"</definedName>
    <definedName name="IQ_ECO_METRIC_7609" hidden="1">"c7609"</definedName>
    <definedName name="IQ_ECO_METRIC_7610" hidden="1">"c7610"</definedName>
    <definedName name="IQ_ECO_METRIC_7611" hidden="1">"c7611"</definedName>
    <definedName name="IQ_ECO_METRIC_7612" hidden="1">"c7612"</definedName>
    <definedName name="IQ_ECO_METRIC_7613" hidden="1">"c7613"</definedName>
    <definedName name="IQ_ECO_METRIC_7614" hidden="1">"c7614"</definedName>
    <definedName name="IQ_ECO_METRIC_7615" hidden="1">"c7615"</definedName>
    <definedName name="IQ_ECO_METRIC_7616" hidden="1">"c7616"</definedName>
    <definedName name="IQ_ECO_METRIC_7617" hidden="1">"c7617"</definedName>
    <definedName name="IQ_ECO_METRIC_7618" hidden="1">"c7618"</definedName>
    <definedName name="IQ_ECO_METRIC_7619" hidden="1">"c7619"</definedName>
    <definedName name="IQ_ECO_METRIC_7620" hidden="1">"c7620"</definedName>
    <definedName name="IQ_ECO_METRIC_7622" hidden="1">"c7622"</definedName>
    <definedName name="IQ_ECO_METRIC_7623" hidden="1">"c7623"</definedName>
    <definedName name="IQ_ECO_METRIC_7624" hidden="1">"c7624"</definedName>
    <definedName name="IQ_ECO_METRIC_7625" hidden="1">"c7625"</definedName>
    <definedName name="IQ_ECO_METRIC_7626" hidden="1">"c7626"</definedName>
    <definedName name="IQ_ECO_METRIC_7627" hidden="1">"c7627"</definedName>
    <definedName name="IQ_ECO_METRIC_7628" hidden="1">"c7628"</definedName>
    <definedName name="IQ_ECO_METRIC_7629" hidden="1">"c7629"</definedName>
    <definedName name="IQ_ECO_METRIC_7630" hidden="1">"c7630"</definedName>
    <definedName name="IQ_ECO_METRIC_7631" hidden="1">"c7631"</definedName>
    <definedName name="IQ_ECO_METRIC_7632" hidden="1">"c7632"</definedName>
    <definedName name="IQ_ECO_METRIC_7633" hidden="1">"c7633"</definedName>
    <definedName name="IQ_ECO_METRIC_7634" hidden="1">"c7634"</definedName>
    <definedName name="IQ_ECO_METRIC_7635" hidden="1">"c7635"</definedName>
    <definedName name="IQ_ECO_METRIC_7636" hidden="1">"c7636"</definedName>
    <definedName name="IQ_ECO_METRIC_7637" hidden="1">"c7637"</definedName>
    <definedName name="IQ_ECO_METRIC_7638" hidden="1">"c7638"</definedName>
    <definedName name="IQ_ECO_METRIC_7639" hidden="1">"c7639"</definedName>
    <definedName name="IQ_ECO_METRIC_7640" hidden="1">"c7640"</definedName>
    <definedName name="IQ_ECO_METRIC_7641" hidden="1">"c7641"</definedName>
    <definedName name="IQ_ECO_METRIC_7642" hidden="1">"c7642"</definedName>
    <definedName name="IQ_ECO_METRIC_7643" hidden="1">"c7643"</definedName>
    <definedName name="IQ_ECO_METRIC_7644" hidden="1">"c7644"</definedName>
    <definedName name="IQ_ECO_METRIC_7645" hidden="1">"c7645"</definedName>
    <definedName name="IQ_ECO_METRIC_7646" hidden="1">"c7646"</definedName>
    <definedName name="IQ_ECO_METRIC_7647" hidden="1">"c7647"</definedName>
    <definedName name="IQ_ECO_METRIC_7648" hidden="1">"c7648"</definedName>
    <definedName name="IQ_ECO_METRIC_7648_UNUSED" hidden="1">"c7648"</definedName>
    <definedName name="IQ_ECO_METRIC_7648_UNUSED_UNUSED_UNUSED" hidden="1">"c7648"</definedName>
    <definedName name="IQ_ECO_METRIC_7649" hidden="1">"c7649"</definedName>
    <definedName name="IQ_ECO_METRIC_7650" hidden="1">"c7650"</definedName>
    <definedName name="IQ_ECO_METRIC_7651" hidden="1">"c7651"</definedName>
    <definedName name="IQ_ECO_METRIC_7652" hidden="1">"c7652"</definedName>
    <definedName name="IQ_ECO_METRIC_7653" hidden="1">"c7653"</definedName>
    <definedName name="IQ_ECO_METRIC_7654" hidden="1">"c7654"</definedName>
    <definedName name="IQ_ECO_METRIC_7655" hidden="1">"c7655"</definedName>
    <definedName name="IQ_ECO_METRIC_7656" hidden="1">"c7656"</definedName>
    <definedName name="IQ_ECO_METRIC_7657" hidden="1">"c7657"</definedName>
    <definedName name="IQ_ECO_METRIC_7658" hidden="1">"c7658"</definedName>
    <definedName name="IQ_ECO_METRIC_7660" hidden="1">"c7660"</definedName>
    <definedName name="IQ_ECO_METRIC_7661" hidden="1">"c7661"</definedName>
    <definedName name="IQ_ECO_METRIC_7663" hidden="1">"c7663"</definedName>
    <definedName name="IQ_ECO_METRIC_7664" hidden="1">"c7664"</definedName>
    <definedName name="IQ_ECO_METRIC_7665" hidden="1">"c7665"</definedName>
    <definedName name="IQ_ECO_METRIC_7666" hidden="1">"c7666"</definedName>
    <definedName name="IQ_ECO_METRIC_7667" hidden="1">"c7667"</definedName>
    <definedName name="IQ_ECO_METRIC_7668" hidden="1">"c7668"</definedName>
    <definedName name="IQ_ECO_METRIC_7669" hidden="1">"c7669"</definedName>
    <definedName name="IQ_ECO_METRIC_7670" hidden="1">"c7670"</definedName>
    <definedName name="IQ_ECO_METRIC_7675" hidden="1">"c7675"</definedName>
    <definedName name="IQ_ECO_METRIC_7676" hidden="1">"c7676"</definedName>
    <definedName name="IQ_ECO_METRIC_7677" hidden="1">"c7677"</definedName>
    <definedName name="IQ_ECO_METRIC_7678" hidden="1">"c7678"</definedName>
    <definedName name="IQ_ECO_METRIC_7679" hidden="1">"c7679"</definedName>
    <definedName name="IQ_ECO_METRIC_7680" hidden="1">"c7680"</definedName>
    <definedName name="IQ_ECO_METRIC_7681" hidden="1">"c7681"</definedName>
    <definedName name="IQ_ECO_METRIC_7685" hidden="1">"c7685"</definedName>
    <definedName name="IQ_ECO_METRIC_7687" hidden="1">"c7687"</definedName>
    <definedName name="IQ_ECO_METRIC_7688" hidden="1">"c7688"</definedName>
    <definedName name="IQ_ECO_METRIC_7689" hidden="1">"c7689"</definedName>
    <definedName name="IQ_ECO_METRIC_7690" hidden="1">"c7690"</definedName>
    <definedName name="IQ_ECO_METRIC_7691" hidden="1">"c7691"</definedName>
    <definedName name="IQ_ECO_METRIC_7692" hidden="1">"c7692"</definedName>
    <definedName name="IQ_ECO_METRIC_7693" hidden="1">"c7693"</definedName>
    <definedName name="IQ_ECO_METRIC_7694" hidden="1">"c7694"</definedName>
    <definedName name="IQ_ECO_METRIC_7695" hidden="1">"c7695"</definedName>
    <definedName name="IQ_ECO_METRIC_7696" hidden="1">"c7696"</definedName>
    <definedName name="IQ_ECO_METRIC_7697" hidden="1">"c7697"</definedName>
    <definedName name="IQ_ECO_METRIC_7698" hidden="1">"c7698"</definedName>
    <definedName name="IQ_ECO_METRIC_7699" hidden="1">"c7699"</definedName>
    <definedName name="IQ_ECO_METRIC_7700" hidden="1">"c7700"</definedName>
    <definedName name="IQ_ECO_METRIC_7701" hidden="1">"c7701"</definedName>
    <definedName name="IQ_ECO_METRIC_7702" hidden="1">"c7702"</definedName>
    <definedName name="IQ_ECO_METRIC_7703" hidden="1">"c7703"</definedName>
    <definedName name="IQ_ECO_METRIC_7704" hidden="1">"c7704"</definedName>
    <definedName name="IQ_ECO_METRIC_7705" hidden="1">"c7705"</definedName>
    <definedName name="IQ_ECO_METRIC_7705_UNUSED" hidden="1">"c7705"</definedName>
    <definedName name="IQ_ECO_METRIC_7705_UNUSED_UNUSED_UNUSED" hidden="1">"c7705"</definedName>
    <definedName name="IQ_ECO_METRIC_7706" hidden="1">"c7706"</definedName>
    <definedName name="IQ_ECO_METRIC_7707" hidden="1">"c7707"</definedName>
    <definedName name="IQ_ECO_METRIC_7708" hidden="1">"c7708"</definedName>
    <definedName name="IQ_ECO_METRIC_7709" hidden="1">"c7709"</definedName>
    <definedName name="IQ_ECO_METRIC_7710" hidden="1">"c7710"</definedName>
    <definedName name="IQ_ECO_METRIC_7711" hidden="1">"c7711"</definedName>
    <definedName name="IQ_ECO_METRIC_7712" hidden="1">"c7712"</definedName>
    <definedName name="IQ_ECO_METRIC_7713" hidden="1">"c7713"</definedName>
    <definedName name="IQ_ECO_METRIC_7714" hidden="1">"c7714"</definedName>
    <definedName name="IQ_ECO_METRIC_7715" hidden="1">"c7715"</definedName>
    <definedName name="IQ_ECO_METRIC_7716" hidden="1">"c7716"</definedName>
    <definedName name="IQ_ECO_METRIC_7717" hidden="1">"c7717"</definedName>
    <definedName name="IQ_ECO_METRIC_7718" hidden="1">"c7718"</definedName>
    <definedName name="IQ_ECO_METRIC_7719" hidden="1">"c7719"</definedName>
    <definedName name="IQ_ECO_METRIC_7719_UNUSED" hidden="1">"c7719"</definedName>
    <definedName name="IQ_ECO_METRIC_7719_UNUSED_UNUSED_UNUSED" hidden="1">"c7719"</definedName>
    <definedName name="IQ_ECO_METRIC_7720" hidden="1">"c7720"</definedName>
    <definedName name="IQ_ECO_METRIC_7721" hidden="1">"c7721"</definedName>
    <definedName name="IQ_ECO_METRIC_7722" hidden="1">"c7722"</definedName>
    <definedName name="IQ_ECO_METRIC_7723" hidden="1">"c7723"</definedName>
    <definedName name="IQ_ECO_METRIC_7724" hidden="1">"c7724"</definedName>
    <definedName name="IQ_ECO_METRIC_7725" hidden="1">"c7725"</definedName>
    <definedName name="IQ_ECO_METRIC_7726" hidden="1">"c7726"</definedName>
    <definedName name="IQ_ECO_METRIC_7727" hidden="1">"c7727"</definedName>
    <definedName name="IQ_ECO_METRIC_7728" hidden="1">"c7728"</definedName>
    <definedName name="IQ_ECO_METRIC_7729" hidden="1">"c7729"</definedName>
    <definedName name="IQ_ECO_METRIC_7730" hidden="1">"c7730"</definedName>
    <definedName name="IQ_ECO_METRIC_7731" hidden="1">"c7731"</definedName>
    <definedName name="IQ_ECO_METRIC_7732" hidden="1">"c7732"</definedName>
    <definedName name="IQ_ECO_METRIC_7733" hidden="1">"c7733"</definedName>
    <definedName name="IQ_ECO_METRIC_7734" hidden="1">"c7734"</definedName>
    <definedName name="IQ_ECO_METRIC_7735" hidden="1">"c7735"</definedName>
    <definedName name="IQ_ECO_METRIC_7736" hidden="1">"c7736"</definedName>
    <definedName name="IQ_ECO_METRIC_7737" hidden="1">"c7737"</definedName>
    <definedName name="IQ_ECO_METRIC_7738" hidden="1">"c7738"</definedName>
    <definedName name="IQ_ECO_METRIC_7739" hidden="1">"c7739"</definedName>
    <definedName name="IQ_ECO_METRIC_7740" hidden="1">"c7740"</definedName>
    <definedName name="IQ_ECO_METRIC_7741" hidden="1">"c7741"</definedName>
    <definedName name="IQ_ECO_METRIC_7742" hidden="1">"c7742"</definedName>
    <definedName name="IQ_ECO_METRIC_7743" hidden="1">"c7743"</definedName>
    <definedName name="IQ_ECO_METRIC_7744" hidden="1">"c7744"</definedName>
    <definedName name="IQ_ECO_METRIC_7745" hidden="1">"c7745"</definedName>
    <definedName name="IQ_ECO_METRIC_7746" hidden="1">"c7746"</definedName>
    <definedName name="IQ_ECO_METRIC_7747" hidden="1">"c7747"</definedName>
    <definedName name="IQ_ECO_METRIC_7748" hidden="1">"c7748"</definedName>
    <definedName name="IQ_ECO_METRIC_7749" hidden="1">"c7749"</definedName>
    <definedName name="IQ_ECO_METRIC_7750" hidden="1">"c7750"</definedName>
    <definedName name="IQ_ECO_METRIC_7751" hidden="1">"c7751"</definedName>
    <definedName name="IQ_ECO_METRIC_7752" hidden="1">"c7752"</definedName>
    <definedName name="IQ_ECO_METRIC_7753" hidden="1">"c7753"</definedName>
    <definedName name="IQ_ECO_METRIC_7754" hidden="1">"c7754"</definedName>
    <definedName name="IQ_ECO_METRIC_7755" hidden="1">"c7755"</definedName>
    <definedName name="IQ_ECO_METRIC_7756" hidden="1">"c7756"</definedName>
    <definedName name="IQ_ECO_METRIC_7757" hidden="1">"c7757"</definedName>
    <definedName name="IQ_ECO_METRIC_7758" hidden="1">"c7758"</definedName>
    <definedName name="IQ_ECO_METRIC_7759" hidden="1">"c7759"</definedName>
    <definedName name="IQ_ECO_METRIC_7760" hidden="1">"c7760"</definedName>
    <definedName name="IQ_ECO_METRIC_7761" hidden="1">"c7761"</definedName>
    <definedName name="IQ_ECO_METRIC_7762" hidden="1">"c7762"</definedName>
    <definedName name="IQ_ECO_METRIC_7763" hidden="1">"c7763"</definedName>
    <definedName name="IQ_ECO_METRIC_7764" hidden="1">"c7764"</definedName>
    <definedName name="IQ_ECO_METRIC_7765" hidden="1">"c7765"</definedName>
    <definedName name="IQ_ECO_METRIC_7766" hidden="1">"c7766"</definedName>
    <definedName name="IQ_ECO_METRIC_7767" hidden="1">"c7767"</definedName>
    <definedName name="IQ_ECO_METRIC_7768" hidden="1">"c7768"</definedName>
    <definedName name="IQ_ECO_METRIC_7769" hidden="1">"c7769"</definedName>
    <definedName name="IQ_ECO_METRIC_7770" hidden="1">"c7770"</definedName>
    <definedName name="IQ_ECO_METRIC_7771" hidden="1">"c7771"</definedName>
    <definedName name="IQ_ECO_METRIC_7772" hidden="1">"c7772"</definedName>
    <definedName name="IQ_ECO_METRIC_7773" hidden="1">"c7773"</definedName>
    <definedName name="IQ_ECO_METRIC_7774" hidden="1">"c7774"</definedName>
    <definedName name="IQ_ECO_METRIC_7775" hidden="1">"c7775"</definedName>
    <definedName name="IQ_ECO_METRIC_7776" hidden="1">"c7776"</definedName>
    <definedName name="IQ_ECO_METRIC_7776_UNUSED" hidden="1">"c7776"</definedName>
    <definedName name="IQ_ECO_METRIC_7776_UNUSED_UNUSED_UNUSED" hidden="1">"c7776"</definedName>
    <definedName name="IQ_ECO_METRIC_7777" hidden="1">"c7777"</definedName>
    <definedName name="IQ_ECO_METRIC_7777_UNUSED" hidden="1">"c7777"</definedName>
    <definedName name="IQ_ECO_METRIC_7777_UNUSED_UNUSED_UNUSED" hidden="1">"c7777"</definedName>
    <definedName name="IQ_ECO_METRIC_7779" hidden="1">"c7779"</definedName>
    <definedName name="IQ_ECO_METRIC_7780" hidden="1">"c7780"</definedName>
    <definedName name="IQ_ECO_METRIC_7781" hidden="1">"c7781"</definedName>
    <definedName name="IQ_ECO_METRIC_7782" hidden="1">"c7782"</definedName>
    <definedName name="IQ_ECO_METRIC_7783" hidden="1">"c7783"</definedName>
    <definedName name="IQ_ECO_METRIC_7784" hidden="1">"c7784"</definedName>
    <definedName name="IQ_ECO_METRIC_7785" hidden="1">"c7785"</definedName>
    <definedName name="IQ_ECO_METRIC_7786" hidden="1">"c7786"</definedName>
    <definedName name="IQ_ECO_METRIC_7787" hidden="1">"c7787"</definedName>
    <definedName name="IQ_ECO_METRIC_7788" hidden="1">"c7788"</definedName>
    <definedName name="IQ_ECO_METRIC_7789" hidden="1">"c7789"</definedName>
    <definedName name="IQ_ECO_METRIC_7790" hidden="1">"c7790"</definedName>
    <definedName name="IQ_ECO_METRIC_7791" hidden="1">"c7791"</definedName>
    <definedName name="IQ_ECO_METRIC_7792" hidden="1">"c7792"</definedName>
    <definedName name="IQ_ECO_METRIC_7793" hidden="1">"c7793"</definedName>
    <definedName name="IQ_ECO_METRIC_7794" hidden="1">"c7794"</definedName>
    <definedName name="IQ_ECO_METRIC_7795" hidden="1">"c7795"</definedName>
    <definedName name="IQ_ECO_METRIC_7796" hidden="1">"c7796"</definedName>
    <definedName name="IQ_ECO_METRIC_7797" hidden="1">"c7797"</definedName>
    <definedName name="IQ_ECO_METRIC_7798" hidden="1">"c7798"</definedName>
    <definedName name="IQ_ECO_METRIC_7799" hidden="1">"c7799"</definedName>
    <definedName name="IQ_ECO_METRIC_7800" hidden="1">"c7800"</definedName>
    <definedName name="IQ_ECO_METRIC_7801" hidden="1">"c7801"</definedName>
    <definedName name="IQ_ECO_METRIC_7802" hidden="1">"c7802"</definedName>
    <definedName name="IQ_ECO_METRIC_7803" hidden="1">"c7803"</definedName>
    <definedName name="IQ_ECO_METRIC_7804" hidden="1">"c7804"</definedName>
    <definedName name="IQ_ECO_METRIC_7805" hidden="1">"c7805"</definedName>
    <definedName name="IQ_ECO_METRIC_7806" hidden="1">"c7806"</definedName>
    <definedName name="IQ_ECO_METRIC_7807" hidden="1">"c7807"</definedName>
    <definedName name="IQ_ECO_METRIC_7808" hidden="1">"c7808"</definedName>
    <definedName name="IQ_ECO_METRIC_7809" hidden="1">"c7809"</definedName>
    <definedName name="IQ_ECO_METRIC_7810" hidden="1">"c7810"</definedName>
    <definedName name="IQ_ECO_METRIC_7811" hidden="1">"c7811"</definedName>
    <definedName name="IQ_ECO_METRIC_7812" hidden="1">"c7812"</definedName>
    <definedName name="IQ_ECO_METRIC_7813" hidden="1">"c7813"</definedName>
    <definedName name="IQ_ECO_METRIC_7814" hidden="1">"c7814"</definedName>
    <definedName name="IQ_ECO_METRIC_7815" hidden="1">"c7815"</definedName>
    <definedName name="IQ_ECO_METRIC_7816" hidden="1">"c7816"</definedName>
    <definedName name="IQ_ECO_METRIC_7817" hidden="1">"c7817"</definedName>
    <definedName name="IQ_ECO_METRIC_7818" hidden="1">"c7818"</definedName>
    <definedName name="IQ_ECO_METRIC_7819" hidden="1">"c7819"</definedName>
    <definedName name="IQ_ECO_METRIC_7820" hidden="1">"c7820"</definedName>
    <definedName name="IQ_ECO_METRIC_7821" hidden="1">"c7821"</definedName>
    <definedName name="IQ_ECO_METRIC_7822" hidden="1">"c7822"</definedName>
    <definedName name="IQ_ECO_METRIC_7823" hidden="1">"c7823"</definedName>
    <definedName name="IQ_ECO_METRIC_7824" hidden="1">"c7824"</definedName>
    <definedName name="IQ_ECO_METRIC_7825" hidden="1">"c7825"</definedName>
    <definedName name="IQ_ECO_METRIC_7826" hidden="1">"c7826"</definedName>
    <definedName name="IQ_ECO_METRIC_7827" hidden="1">"c7827"</definedName>
    <definedName name="IQ_ECO_METRIC_7828" hidden="1">"c7828"</definedName>
    <definedName name="IQ_ECO_METRIC_7829" hidden="1">"c7829"</definedName>
    <definedName name="IQ_ECO_METRIC_7830" hidden="1">"c7830"</definedName>
    <definedName name="IQ_ECO_METRIC_7831" hidden="1">"c7831"</definedName>
    <definedName name="IQ_ECO_METRIC_7832" hidden="1">"c7832"</definedName>
    <definedName name="IQ_ECO_METRIC_7833" hidden="1">"c7833"</definedName>
    <definedName name="IQ_ECO_METRIC_7834" hidden="1">"c7834"</definedName>
    <definedName name="IQ_ECO_METRIC_7835" hidden="1">"c7835"</definedName>
    <definedName name="IQ_ECO_METRIC_7836" hidden="1">"c7836"</definedName>
    <definedName name="IQ_ECO_METRIC_7837" hidden="1">"c7837"</definedName>
    <definedName name="IQ_ECO_METRIC_7838" hidden="1">"c7838"</definedName>
    <definedName name="IQ_ECO_METRIC_7839" hidden="1">"c7839"</definedName>
    <definedName name="IQ_ECO_METRIC_7840" hidden="1">"c7840"</definedName>
    <definedName name="IQ_ECO_METRIC_7842" hidden="1">"c7842"</definedName>
    <definedName name="IQ_ECO_METRIC_7843" hidden="1">"c7843"</definedName>
    <definedName name="IQ_ECO_METRIC_7844" hidden="1">"c7844"</definedName>
    <definedName name="IQ_ECO_METRIC_7845" hidden="1">"c7845"</definedName>
    <definedName name="IQ_ECO_METRIC_7846" hidden="1">"c7846"</definedName>
    <definedName name="IQ_ECO_METRIC_7847" hidden="1">"c7847"</definedName>
    <definedName name="IQ_ECO_METRIC_7848" hidden="1">"c7848"</definedName>
    <definedName name="IQ_ECO_METRIC_7849" hidden="1">"c7849"</definedName>
    <definedName name="IQ_ECO_METRIC_7850" hidden="1">"c7850"</definedName>
    <definedName name="IQ_ECO_METRIC_7851" hidden="1">"c7851"</definedName>
    <definedName name="IQ_ECO_METRIC_7852" hidden="1">"c7852"</definedName>
    <definedName name="IQ_ECO_METRIC_7853" hidden="1">"c7853"</definedName>
    <definedName name="IQ_ECO_METRIC_7854" hidden="1">"c7854"</definedName>
    <definedName name="IQ_ECO_METRIC_7855" hidden="1">"c7855"</definedName>
    <definedName name="IQ_ECO_METRIC_7856" hidden="1">"c7856"</definedName>
    <definedName name="IQ_ECO_METRIC_7857" hidden="1">"c7857"</definedName>
    <definedName name="IQ_ECO_METRIC_7858" hidden="1">"c7858"</definedName>
    <definedName name="IQ_ECO_METRIC_7859" hidden="1">"c7859"</definedName>
    <definedName name="IQ_ECO_METRIC_7860" hidden="1">"c7860"</definedName>
    <definedName name="IQ_ECO_METRIC_7861" hidden="1">"c7861"</definedName>
    <definedName name="IQ_ECO_METRIC_7862" hidden="1">"c7862"</definedName>
    <definedName name="IQ_ECO_METRIC_7863" hidden="1">"c7863"</definedName>
    <definedName name="IQ_ECO_METRIC_7864" hidden="1">"c7864"</definedName>
    <definedName name="IQ_ECO_METRIC_7865" hidden="1">"c7865"</definedName>
    <definedName name="IQ_ECO_METRIC_7866" hidden="1">"c7866"</definedName>
    <definedName name="IQ_ECO_METRIC_7867" hidden="1">"c7867"</definedName>
    <definedName name="IQ_ECO_METRIC_7868" hidden="1">"c7868"</definedName>
    <definedName name="IQ_ECO_METRIC_7868_UNUSED" hidden="1">"c7868"</definedName>
    <definedName name="IQ_ECO_METRIC_7868_UNUSED_UNUSED_UNUSED" hidden="1">"c7868"</definedName>
    <definedName name="IQ_ECO_METRIC_7869" hidden="1">"c7869"</definedName>
    <definedName name="IQ_ECO_METRIC_7870" hidden="1">"c7870"</definedName>
    <definedName name="IQ_ECO_METRIC_7871" hidden="1">"c7871"</definedName>
    <definedName name="IQ_ECO_METRIC_7872" hidden="1">"c7872"</definedName>
    <definedName name="IQ_ECO_METRIC_7873" hidden="1">"c7873"</definedName>
    <definedName name="IQ_ECO_METRIC_7874" hidden="1">"c7874"</definedName>
    <definedName name="IQ_ECO_METRIC_7875" hidden="1">"c7875"</definedName>
    <definedName name="IQ_ECO_METRIC_7876" hidden="1">"c7876"</definedName>
    <definedName name="IQ_ECO_METRIC_7877" hidden="1">"c7877"</definedName>
    <definedName name="IQ_ECO_METRIC_7878" hidden="1">"c7878"</definedName>
    <definedName name="IQ_ECO_METRIC_7880" hidden="1">"c7880"</definedName>
    <definedName name="IQ_ECO_METRIC_7881" hidden="1">"c7881"</definedName>
    <definedName name="IQ_ECO_METRIC_7882" hidden="1">"c7882"</definedName>
    <definedName name="IQ_ECO_METRIC_7883" hidden="1">"c7883"</definedName>
    <definedName name="IQ_ECO_METRIC_7884" hidden="1">"c7884"</definedName>
    <definedName name="IQ_ECO_METRIC_7885" hidden="1">"c7885"</definedName>
    <definedName name="IQ_ECO_METRIC_7886" hidden="1">"c7886"</definedName>
    <definedName name="IQ_ECO_METRIC_7887" hidden="1">"c7887"</definedName>
    <definedName name="IQ_ECO_METRIC_7888" hidden="1">"c7888"</definedName>
    <definedName name="IQ_ECO_METRIC_7889" hidden="1">"c7889"</definedName>
    <definedName name="IQ_ECO_METRIC_7890" hidden="1">"c7890"</definedName>
    <definedName name="IQ_ECO_METRIC_7891" hidden="1">"c7891"</definedName>
    <definedName name="IQ_ECO_METRIC_7892" hidden="1">"c7892"</definedName>
    <definedName name="IQ_ECO_METRIC_7893" hidden="1">"c7893"</definedName>
    <definedName name="IQ_ECO_METRIC_7895" hidden="1">"c7895"</definedName>
    <definedName name="IQ_ECO_METRIC_7896" hidden="1">"c7896"</definedName>
    <definedName name="IQ_ECO_METRIC_7897" hidden="1">"c7897"</definedName>
    <definedName name="IQ_ECO_METRIC_7898" hidden="1">"c7898"</definedName>
    <definedName name="IQ_ECO_METRIC_7899" hidden="1">"c7899"</definedName>
    <definedName name="IQ_ECO_METRIC_7900" hidden="1">"c7900"</definedName>
    <definedName name="IQ_ECO_METRIC_7901" hidden="1">"c7901"</definedName>
    <definedName name="IQ_ECO_METRIC_7903" hidden="1">"c7903"</definedName>
    <definedName name="IQ_ECO_METRIC_7904" hidden="1">"c7904"</definedName>
    <definedName name="IQ_ECO_METRIC_7905" hidden="1">"c7905"</definedName>
    <definedName name="IQ_ECO_METRIC_7906" hidden="1">"c7906"</definedName>
    <definedName name="IQ_ECO_METRIC_7907" hidden="1">"c7907"</definedName>
    <definedName name="IQ_ECO_METRIC_7908" hidden="1">"c7908"</definedName>
    <definedName name="IQ_ECO_METRIC_7909" hidden="1">"c7909"</definedName>
    <definedName name="IQ_ECO_METRIC_7910" hidden="1">"c7910"</definedName>
    <definedName name="IQ_ECO_METRIC_7911" hidden="1">"c7911"</definedName>
    <definedName name="IQ_ECO_METRIC_7912" hidden="1">"c7912"</definedName>
    <definedName name="IQ_ECO_METRIC_7913" hidden="1">"c7913"</definedName>
    <definedName name="IQ_ECO_METRIC_7914" hidden="1">"c7914"</definedName>
    <definedName name="IQ_ECO_METRIC_7915" hidden="1">"c7915"</definedName>
    <definedName name="IQ_ECO_METRIC_7916" hidden="1">"c7916"</definedName>
    <definedName name="IQ_ECO_METRIC_7917" hidden="1">"c7917"</definedName>
    <definedName name="IQ_ECO_METRIC_7918" hidden="1">"c7918"</definedName>
    <definedName name="IQ_ECO_METRIC_7919" hidden="1">"c7919"</definedName>
    <definedName name="IQ_ECO_METRIC_7920" hidden="1">"c7920"</definedName>
    <definedName name="IQ_ECO_METRIC_7921" hidden="1">"c7921"</definedName>
    <definedName name="IQ_ECO_METRIC_7922" hidden="1">"c7922"</definedName>
    <definedName name="IQ_ECO_METRIC_7923" hidden="1">"c7923"</definedName>
    <definedName name="IQ_ECO_METRIC_7924" hidden="1">"c7924"</definedName>
    <definedName name="IQ_ECO_METRIC_7925" hidden="1">"c7925"</definedName>
    <definedName name="IQ_ECO_METRIC_7925_UNUSED" hidden="1">"c7925"</definedName>
    <definedName name="IQ_ECO_METRIC_7925_UNUSED_UNUSED_UNUSED" hidden="1">"c7925"</definedName>
    <definedName name="IQ_ECO_METRIC_7926" hidden="1">"c7926"</definedName>
    <definedName name="IQ_ECO_METRIC_7927" hidden="1">"c7927"</definedName>
    <definedName name="IQ_ECO_METRIC_7928" hidden="1">"c7928"</definedName>
    <definedName name="IQ_ECO_METRIC_7929" hidden="1">"c7929"</definedName>
    <definedName name="IQ_ECO_METRIC_7930" hidden="1">"c7930"</definedName>
    <definedName name="IQ_ECO_METRIC_7931" hidden="1">"c7931"</definedName>
    <definedName name="IQ_ECO_METRIC_7932" hidden="1">"c7932"</definedName>
    <definedName name="IQ_ECO_METRIC_7933" hidden="1">"c7933"</definedName>
    <definedName name="IQ_ECO_METRIC_7934" hidden="1">"c7934"</definedName>
    <definedName name="IQ_ECO_METRIC_7935" hidden="1">"c7935"</definedName>
    <definedName name="IQ_ECO_METRIC_7936" hidden="1">"c7936"</definedName>
    <definedName name="IQ_ECO_METRIC_7937" hidden="1">"c7937"</definedName>
    <definedName name="IQ_ECO_METRIC_7938" hidden="1">"c7938"</definedName>
    <definedName name="IQ_ECO_METRIC_7939" hidden="1">"c7939"</definedName>
    <definedName name="IQ_ECO_METRIC_7939_UNUSED" hidden="1">"c7939"</definedName>
    <definedName name="IQ_ECO_METRIC_7939_UNUSED_UNUSED_UNUSED" hidden="1">"c7939"</definedName>
    <definedName name="IQ_ECO_METRIC_7940" hidden="1">"c7940"</definedName>
    <definedName name="IQ_ECO_METRIC_7941" hidden="1">"c7941"</definedName>
    <definedName name="IQ_ECO_METRIC_7942" hidden="1">"c7942"</definedName>
    <definedName name="IQ_ECO_METRIC_7943" hidden="1">"c7943"</definedName>
    <definedName name="IQ_ECO_METRIC_7944" hidden="1">"c7944"</definedName>
    <definedName name="IQ_ECO_METRIC_7945" hidden="1">"c7945"</definedName>
    <definedName name="IQ_ECO_METRIC_7946" hidden="1">"c7946"</definedName>
    <definedName name="IQ_ECO_METRIC_7947" hidden="1">"c7947"</definedName>
    <definedName name="IQ_ECO_METRIC_7948" hidden="1">"c7948"</definedName>
    <definedName name="IQ_ECO_METRIC_7949" hidden="1">"c7949"</definedName>
    <definedName name="IQ_ECO_METRIC_7950" hidden="1">"c7950"</definedName>
    <definedName name="IQ_ECO_METRIC_7951" hidden="1">"c7951"</definedName>
    <definedName name="IQ_ECO_METRIC_7952" hidden="1">"c7952"</definedName>
    <definedName name="IQ_ECO_METRIC_7953" hidden="1">"c7953"</definedName>
    <definedName name="IQ_ECO_METRIC_7954" hidden="1">"c7954"</definedName>
    <definedName name="IQ_ECO_METRIC_7955" hidden="1">"c7955"</definedName>
    <definedName name="IQ_ECO_METRIC_7956" hidden="1">"c7956"</definedName>
    <definedName name="IQ_ECO_METRIC_7957" hidden="1">"c7957"</definedName>
    <definedName name="IQ_ECO_METRIC_7958" hidden="1">"c7958"</definedName>
    <definedName name="IQ_ECO_METRIC_7959" hidden="1">"c7959"</definedName>
    <definedName name="IQ_ECO_METRIC_7960" hidden="1">"c7960"</definedName>
    <definedName name="IQ_ECO_METRIC_7961" hidden="1">"c7961"</definedName>
    <definedName name="IQ_ECO_METRIC_7962" hidden="1">"c7962"</definedName>
    <definedName name="IQ_ECO_METRIC_7963" hidden="1">"c7963"</definedName>
    <definedName name="IQ_ECO_METRIC_7964" hidden="1">"c7964"</definedName>
    <definedName name="IQ_ECO_METRIC_7965" hidden="1">"c7965"</definedName>
    <definedName name="IQ_ECO_METRIC_7966" hidden="1">"c7966"</definedName>
    <definedName name="IQ_ECO_METRIC_7967" hidden="1">"c7967"</definedName>
    <definedName name="IQ_ECO_METRIC_7968" hidden="1">"c7968"</definedName>
    <definedName name="IQ_ECO_METRIC_7969" hidden="1">"c7969"</definedName>
    <definedName name="IQ_ECO_METRIC_7970" hidden="1">"c7970"</definedName>
    <definedName name="IQ_ECO_METRIC_7971" hidden="1">"c7971"</definedName>
    <definedName name="IQ_ECO_METRIC_7972" hidden="1">"c7972"</definedName>
    <definedName name="IQ_ECO_METRIC_7973" hidden="1">"c7973"</definedName>
    <definedName name="IQ_ECO_METRIC_7974" hidden="1">"c7974"</definedName>
    <definedName name="IQ_ECO_METRIC_7975" hidden="1">"c7975"</definedName>
    <definedName name="IQ_ECO_METRIC_7976" hidden="1">"c7976"</definedName>
    <definedName name="IQ_ECO_METRIC_7977" hidden="1">"c7977"</definedName>
    <definedName name="IQ_ECO_METRIC_7978" hidden="1">"c7978"</definedName>
    <definedName name="IQ_ECO_METRIC_7979" hidden="1">"c7979"</definedName>
    <definedName name="IQ_ECO_METRIC_7980" hidden="1">"c7980"</definedName>
    <definedName name="IQ_ECO_METRIC_7981" hidden="1">"c7981"</definedName>
    <definedName name="IQ_ECO_METRIC_7982" hidden="1">"c7982"</definedName>
    <definedName name="IQ_ECO_METRIC_7983" hidden="1">"c7983"</definedName>
    <definedName name="IQ_ECO_METRIC_7984" hidden="1">"c7984"</definedName>
    <definedName name="IQ_ECO_METRIC_7985" hidden="1">"c7985"</definedName>
    <definedName name="IQ_ECO_METRIC_7986" hidden="1">"c7986"</definedName>
    <definedName name="IQ_ECO_METRIC_7987" hidden="1">"c7987"</definedName>
    <definedName name="IQ_ECO_METRIC_7988" hidden="1">"c7988"</definedName>
    <definedName name="IQ_ECO_METRIC_7989" hidden="1">"c7989"</definedName>
    <definedName name="IQ_ECO_METRIC_7990" hidden="1">"c7990"</definedName>
    <definedName name="IQ_ECO_METRIC_7991" hidden="1">"c7991"</definedName>
    <definedName name="IQ_ECO_METRIC_7992" hidden="1">"c7992"</definedName>
    <definedName name="IQ_ECO_METRIC_7993" hidden="1">"c7993"</definedName>
    <definedName name="IQ_ECO_METRIC_7994" hidden="1">"c7994"</definedName>
    <definedName name="IQ_ECO_METRIC_7995" hidden="1">"c7995"</definedName>
    <definedName name="IQ_ECO_METRIC_7996" hidden="1">"c7996"</definedName>
    <definedName name="IQ_ECO_METRIC_7996_UNUSED" hidden="1">"c7996"</definedName>
    <definedName name="IQ_ECO_METRIC_7996_UNUSED_UNUSED_UNUSED" hidden="1">"c7996"</definedName>
    <definedName name="IQ_ECO_METRIC_7997" hidden="1">"c7997"</definedName>
    <definedName name="IQ_ECO_METRIC_7997_UNUSED" hidden="1">"c7997"</definedName>
    <definedName name="IQ_ECO_METRIC_7997_UNUSED_UNUSED_UNUSED" hidden="1">"c7997"</definedName>
    <definedName name="IQ_ECO_METRIC_7999" hidden="1">"c7999"</definedName>
    <definedName name="IQ_ECO_METRIC_8000" hidden="1">"c8000"</definedName>
    <definedName name="IQ_ECO_METRIC_8001" hidden="1">"c8001"</definedName>
    <definedName name="IQ_ECO_METRIC_8002" hidden="1">"c8002"</definedName>
    <definedName name="IQ_ECO_METRIC_8003" hidden="1">"c8003"</definedName>
    <definedName name="IQ_ECO_METRIC_8004" hidden="1">"c8004"</definedName>
    <definedName name="IQ_ECO_METRIC_8005" hidden="1">"c8005"</definedName>
    <definedName name="IQ_ECO_METRIC_8006" hidden="1">"c8006"</definedName>
    <definedName name="IQ_ECO_METRIC_8007" hidden="1">"c8007"</definedName>
    <definedName name="IQ_ECO_METRIC_8008" hidden="1">"c8008"</definedName>
    <definedName name="IQ_ECO_METRIC_8009" hidden="1">"c8009"</definedName>
    <definedName name="IQ_ECO_METRIC_8010" hidden="1">"c8010"</definedName>
    <definedName name="IQ_ECO_METRIC_8011" hidden="1">"c8011"</definedName>
    <definedName name="IQ_ECO_METRIC_8012" hidden="1">"c8012"</definedName>
    <definedName name="IQ_ECO_METRIC_8013" hidden="1">"c8013"</definedName>
    <definedName name="IQ_ECO_METRIC_8014" hidden="1">"c8014"</definedName>
    <definedName name="IQ_ECO_METRIC_8015" hidden="1">"c8015"</definedName>
    <definedName name="IQ_ECO_METRIC_8016" hidden="1">"c8016"</definedName>
    <definedName name="IQ_ECO_METRIC_8017" hidden="1">"c8017"</definedName>
    <definedName name="IQ_ECO_METRIC_8018" hidden="1">"c8018"</definedName>
    <definedName name="IQ_ECO_METRIC_8019" hidden="1">"c8019"</definedName>
    <definedName name="IQ_ECO_METRIC_8020" hidden="1">"c8020"</definedName>
    <definedName name="IQ_ECO_METRIC_8021" hidden="1">"c8021"</definedName>
    <definedName name="IQ_ECO_METRIC_8022" hidden="1">"c8022"</definedName>
    <definedName name="IQ_ECO_METRIC_8023" hidden="1">"c8023"</definedName>
    <definedName name="IQ_ECO_METRIC_8024" hidden="1">"c8024"</definedName>
    <definedName name="IQ_ECO_METRIC_8025" hidden="1">"c8025"</definedName>
    <definedName name="IQ_ECO_METRIC_8026" hidden="1">"c8026"</definedName>
    <definedName name="IQ_ECO_METRIC_8027" hidden="1">"c8027"</definedName>
    <definedName name="IQ_ECO_METRIC_8028" hidden="1">"c8028"</definedName>
    <definedName name="IQ_ECO_METRIC_8029" hidden="1">"c8029"</definedName>
    <definedName name="IQ_ECO_METRIC_8030" hidden="1">"c8030"</definedName>
    <definedName name="IQ_ECO_METRIC_8031" hidden="1">"c8031"</definedName>
    <definedName name="IQ_ECO_METRIC_8032" hidden="1">"c8032"</definedName>
    <definedName name="IQ_ECO_METRIC_8033" hidden="1">"c8033"</definedName>
    <definedName name="IQ_ECO_METRIC_8034" hidden="1">"c8034"</definedName>
    <definedName name="IQ_ECO_METRIC_8035" hidden="1">"c8035"</definedName>
    <definedName name="IQ_ECO_METRIC_8036" hidden="1">"c8036"</definedName>
    <definedName name="IQ_ECO_METRIC_8037" hidden="1">"c8037"</definedName>
    <definedName name="IQ_ECO_METRIC_8038" hidden="1">"c8038"</definedName>
    <definedName name="IQ_ECO_METRIC_8039" hidden="1">"c8039"</definedName>
    <definedName name="IQ_ECO_METRIC_8040" hidden="1">"c8040"</definedName>
    <definedName name="IQ_ECO_METRIC_8041" hidden="1">"c8041"</definedName>
    <definedName name="IQ_ECO_METRIC_8042" hidden="1">"c8042"</definedName>
    <definedName name="IQ_ECO_METRIC_8043" hidden="1">"c8043"</definedName>
    <definedName name="IQ_ECO_METRIC_8044" hidden="1">"c8044"</definedName>
    <definedName name="IQ_ECO_METRIC_8045" hidden="1">"c8045"</definedName>
    <definedName name="IQ_ECO_METRIC_8046" hidden="1">"c8046"</definedName>
    <definedName name="IQ_ECO_METRIC_8047" hidden="1">"c8047"</definedName>
    <definedName name="IQ_ECO_METRIC_8048" hidden="1">"c8048"</definedName>
    <definedName name="IQ_ECO_METRIC_8049" hidden="1">"c8049"</definedName>
    <definedName name="IQ_ECO_METRIC_8050" hidden="1">"c8050"</definedName>
    <definedName name="IQ_ECO_METRIC_8051" hidden="1">"c8051"</definedName>
    <definedName name="IQ_ECO_METRIC_8052" hidden="1">"c8052"</definedName>
    <definedName name="IQ_ECO_METRIC_8053" hidden="1">"c8053"</definedName>
    <definedName name="IQ_ECO_METRIC_8054" hidden="1">"c8054"</definedName>
    <definedName name="IQ_ECO_METRIC_8055" hidden="1">"c8055"</definedName>
    <definedName name="IQ_ECO_METRIC_8056" hidden="1">"c8056"</definedName>
    <definedName name="IQ_ECO_METRIC_8057" hidden="1">"c8057"</definedName>
    <definedName name="IQ_ECO_METRIC_8058" hidden="1">"c8058"</definedName>
    <definedName name="IQ_ECO_METRIC_8059" hidden="1">"c8059"</definedName>
    <definedName name="IQ_ECO_METRIC_8060" hidden="1">"c8060"</definedName>
    <definedName name="IQ_ECO_METRIC_8062" hidden="1">"c8062"</definedName>
    <definedName name="IQ_ECO_METRIC_8063" hidden="1">"c8063"</definedName>
    <definedName name="IQ_ECO_METRIC_8064" hidden="1">"c8064"</definedName>
    <definedName name="IQ_ECO_METRIC_8065" hidden="1">"c8065"</definedName>
    <definedName name="IQ_ECO_METRIC_8066" hidden="1">"c8066"</definedName>
    <definedName name="IQ_ECO_METRIC_8067" hidden="1">"c8067"</definedName>
    <definedName name="IQ_ECO_METRIC_8068" hidden="1">"c8068"</definedName>
    <definedName name="IQ_ECO_METRIC_8069" hidden="1">"c8069"</definedName>
    <definedName name="IQ_ECO_METRIC_8070" hidden="1">"c8070"</definedName>
    <definedName name="IQ_ECO_METRIC_8071" hidden="1">"c8071"</definedName>
    <definedName name="IQ_ECO_METRIC_8072" hidden="1">"c8072"</definedName>
    <definedName name="IQ_ECO_METRIC_8073" hidden="1">"c8073"</definedName>
    <definedName name="IQ_ECO_METRIC_8074" hidden="1">"c8074"</definedName>
    <definedName name="IQ_ECO_METRIC_8075" hidden="1">"c8075"</definedName>
    <definedName name="IQ_ECO_METRIC_8076" hidden="1">"c8076"</definedName>
    <definedName name="IQ_ECO_METRIC_8077" hidden="1">"c8077"</definedName>
    <definedName name="IQ_ECO_METRIC_8078" hidden="1">"c8078"</definedName>
    <definedName name="IQ_ECO_METRIC_8079" hidden="1">"c8079"</definedName>
    <definedName name="IQ_ECO_METRIC_8080" hidden="1">"c8080"</definedName>
    <definedName name="IQ_ECO_METRIC_8081" hidden="1">"c8081"</definedName>
    <definedName name="IQ_ECO_METRIC_8082" hidden="1">"c8082"</definedName>
    <definedName name="IQ_ECO_METRIC_8083" hidden="1">"c8083"</definedName>
    <definedName name="IQ_ECO_METRIC_8084" hidden="1">"c8084"</definedName>
    <definedName name="IQ_ECO_METRIC_8085" hidden="1">"c8085"</definedName>
    <definedName name="IQ_ECO_METRIC_8086" hidden="1">"c8086"</definedName>
    <definedName name="IQ_ECO_METRIC_8087" hidden="1">"c8087"</definedName>
    <definedName name="IQ_ECO_METRIC_8088" hidden="1">"c8088"</definedName>
    <definedName name="IQ_ECO_METRIC_8088_UNUSED" hidden="1">"c8088"</definedName>
    <definedName name="IQ_ECO_METRIC_8088_UNUSED_UNUSED_UNUSED" hidden="1">"c8088"</definedName>
    <definedName name="IQ_ECO_METRIC_8089" hidden="1">"c8089"</definedName>
    <definedName name="IQ_ECO_METRIC_8090" hidden="1">"c8090"</definedName>
    <definedName name="IQ_ECO_METRIC_8091" hidden="1">"c8091"</definedName>
    <definedName name="IQ_ECO_METRIC_8092" hidden="1">"c8092"</definedName>
    <definedName name="IQ_ECO_METRIC_8093" hidden="1">"c8093"</definedName>
    <definedName name="IQ_ECO_METRIC_8094" hidden="1">"c8094"</definedName>
    <definedName name="IQ_ECO_METRIC_8095" hidden="1">"c8095"</definedName>
    <definedName name="IQ_ECO_METRIC_8096" hidden="1">"c8096"</definedName>
    <definedName name="IQ_ECO_METRIC_8097" hidden="1">"c8097"</definedName>
    <definedName name="IQ_ECO_METRIC_8098" hidden="1">"c8098"</definedName>
    <definedName name="IQ_ECO_METRIC_8100" hidden="1">"c8100"</definedName>
    <definedName name="IQ_ECO_METRIC_8101" hidden="1">"c8101"</definedName>
    <definedName name="IQ_ECO_METRIC_8102" hidden="1">"c8102"</definedName>
    <definedName name="IQ_ECO_METRIC_8103" hidden="1">"c8103"</definedName>
    <definedName name="IQ_ECO_METRIC_8104" hidden="1">"c8104"</definedName>
    <definedName name="IQ_ECO_METRIC_8105" hidden="1">"c8105"</definedName>
    <definedName name="IQ_ECO_METRIC_8106" hidden="1">"c8106"</definedName>
    <definedName name="IQ_ECO_METRIC_8107" hidden="1">"c8107"</definedName>
    <definedName name="IQ_ECO_METRIC_8108" hidden="1">"c8108"</definedName>
    <definedName name="IQ_ECO_METRIC_8109" hidden="1">"c8109"</definedName>
    <definedName name="IQ_ECO_METRIC_8110" hidden="1">"c8110"</definedName>
    <definedName name="IQ_ECO_METRIC_8111" hidden="1">"c8111"</definedName>
    <definedName name="IQ_ECO_METRIC_8112" hidden="1">"c8112"</definedName>
    <definedName name="IQ_ECO_METRIC_8113" hidden="1">"c8113"</definedName>
    <definedName name="IQ_ECO_METRIC_8115" hidden="1">"c8115"</definedName>
    <definedName name="IQ_ECO_METRIC_8116" hidden="1">"c8116"</definedName>
    <definedName name="IQ_ECO_METRIC_8117" hidden="1">"c8117"</definedName>
    <definedName name="IQ_ECO_METRIC_8118" hidden="1">"c8118"</definedName>
    <definedName name="IQ_ECO_METRIC_8119" hidden="1">"c8119"</definedName>
    <definedName name="IQ_ECO_METRIC_8120" hidden="1">"c8120"</definedName>
    <definedName name="IQ_ECO_METRIC_8121" hidden="1">"c8121"</definedName>
    <definedName name="IQ_ECO_METRIC_8123" hidden="1">"c8123"</definedName>
    <definedName name="IQ_ECO_METRIC_8124" hidden="1">"c8124"</definedName>
    <definedName name="IQ_ECO_METRIC_8125" hidden="1">"c8125"</definedName>
    <definedName name="IQ_ECO_METRIC_8126" hidden="1">"c8126"</definedName>
    <definedName name="IQ_ECO_METRIC_8127" hidden="1">"c8127"</definedName>
    <definedName name="IQ_ECO_METRIC_8128" hidden="1">"c8128"</definedName>
    <definedName name="IQ_ECO_METRIC_8129" hidden="1">"c8129"</definedName>
    <definedName name="IQ_ECO_METRIC_8130" hidden="1">"c8130"</definedName>
    <definedName name="IQ_ECO_METRIC_8131" hidden="1">"c8131"</definedName>
    <definedName name="IQ_ECO_METRIC_8132" hidden="1">"c8132"</definedName>
    <definedName name="IQ_ECO_METRIC_8133" hidden="1">"c8133"</definedName>
    <definedName name="IQ_ECO_METRIC_8134" hidden="1">"c8134"</definedName>
    <definedName name="IQ_ECO_METRIC_8135" hidden="1">"c8135"</definedName>
    <definedName name="IQ_ECO_METRIC_8136" hidden="1">"c8136"</definedName>
    <definedName name="IQ_ECO_METRIC_8137" hidden="1">"c8137"</definedName>
    <definedName name="IQ_ECO_METRIC_8138" hidden="1">"c8138"</definedName>
    <definedName name="IQ_ECO_METRIC_8139" hidden="1">"c8139"</definedName>
    <definedName name="IQ_ECO_METRIC_8140" hidden="1">"c8140"</definedName>
    <definedName name="IQ_ECO_METRIC_8141" hidden="1">"c8141"</definedName>
    <definedName name="IQ_ECO_METRIC_8142" hidden="1">"c8142"</definedName>
    <definedName name="IQ_ECO_METRIC_8143" hidden="1">"c8143"</definedName>
    <definedName name="IQ_ECO_METRIC_8144" hidden="1">"c8144"</definedName>
    <definedName name="IQ_ECO_METRIC_8145" hidden="1">"c8145"</definedName>
    <definedName name="IQ_ECO_METRIC_8145_UNUSED" hidden="1">"c8145"</definedName>
    <definedName name="IQ_ECO_METRIC_8145_UNUSED_UNUSED_UNUSED" hidden="1">"c8145"</definedName>
    <definedName name="IQ_ECO_METRIC_8146" hidden="1">"c8146"</definedName>
    <definedName name="IQ_ECO_METRIC_8147" hidden="1">"c8147"</definedName>
    <definedName name="IQ_ECO_METRIC_8148" hidden="1">"c8148"</definedName>
    <definedName name="IQ_ECO_METRIC_8149" hidden="1">"c8149"</definedName>
    <definedName name="IQ_ECO_METRIC_8150" hidden="1">"c8150"</definedName>
    <definedName name="IQ_ECO_METRIC_8152" hidden="1">"c8152"</definedName>
    <definedName name="IQ_ECO_METRIC_8153" hidden="1">"c8153"</definedName>
    <definedName name="IQ_ECO_METRIC_8154" hidden="1">"c8154"</definedName>
    <definedName name="IQ_ECO_METRIC_8155" hidden="1">"c8155"</definedName>
    <definedName name="IQ_ECO_METRIC_8156" hidden="1">"c8156"</definedName>
    <definedName name="IQ_ECO_METRIC_8157" hidden="1">"c8157"</definedName>
    <definedName name="IQ_ECO_METRIC_8158" hidden="1">"c8158"</definedName>
    <definedName name="IQ_ECO_METRIC_8159" hidden="1">"c8159"</definedName>
    <definedName name="IQ_ECO_METRIC_8159_UNUSED" hidden="1">"c8159"</definedName>
    <definedName name="IQ_ECO_METRIC_8159_UNUSED_UNUSED_UNUSED" hidden="1">"c8159"</definedName>
    <definedName name="IQ_ECO_METRIC_8160" hidden="1">"c8160"</definedName>
    <definedName name="IQ_ECO_METRIC_8161" hidden="1">"c8161"</definedName>
    <definedName name="IQ_ECO_METRIC_8162" hidden="1">"c8162"</definedName>
    <definedName name="IQ_ECO_METRIC_8163" hidden="1">"c8163"</definedName>
    <definedName name="IQ_ECO_METRIC_8164" hidden="1">"c8164"</definedName>
    <definedName name="IQ_ECO_METRIC_8165" hidden="1">"c8165"</definedName>
    <definedName name="IQ_ECO_METRIC_8166" hidden="1">"c8166"</definedName>
    <definedName name="IQ_ECO_METRIC_8167" hidden="1">"c8167"</definedName>
    <definedName name="IQ_ECO_METRIC_8168" hidden="1">"c8168"</definedName>
    <definedName name="IQ_ECO_METRIC_8169" hidden="1">"c8169"</definedName>
    <definedName name="IQ_ECO_METRIC_8170" hidden="1">"c8170"</definedName>
    <definedName name="IQ_ECO_METRIC_8171" hidden="1">"c8171"</definedName>
    <definedName name="IQ_ECO_METRIC_8172" hidden="1">"c8172"</definedName>
    <definedName name="IQ_ECO_METRIC_8173" hidden="1">"c8173"</definedName>
    <definedName name="IQ_ECO_METRIC_8174" hidden="1">"c8174"</definedName>
    <definedName name="IQ_ECO_METRIC_8175" hidden="1">"c8175"</definedName>
    <definedName name="IQ_ECO_METRIC_8176" hidden="1">"c8176"</definedName>
    <definedName name="IQ_ECO_METRIC_8177" hidden="1">"c8177"</definedName>
    <definedName name="IQ_ECO_METRIC_8178" hidden="1">"c8178"</definedName>
    <definedName name="IQ_ECO_METRIC_8179" hidden="1">"c8179"</definedName>
    <definedName name="IQ_ECO_METRIC_8180" hidden="1">"c8180"</definedName>
    <definedName name="IQ_ECO_METRIC_8181" hidden="1">"c8181"</definedName>
    <definedName name="IQ_ECO_METRIC_8182" hidden="1">"c8182"</definedName>
    <definedName name="IQ_ECO_METRIC_8183" hidden="1">"c8183"</definedName>
    <definedName name="IQ_ECO_METRIC_8184" hidden="1">"c8184"</definedName>
    <definedName name="IQ_ECO_METRIC_8185" hidden="1">"c8185"</definedName>
    <definedName name="IQ_ECO_METRIC_8186" hidden="1">"c8186"</definedName>
    <definedName name="IQ_ECO_METRIC_8187" hidden="1">"c8187"</definedName>
    <definedName name="IQ_ECO_METRIC_8188" hidden="1">"c8188"</definedName>
    <definedName name="IQ_ECO_METRIC_8189" hidden="1">"c8189"</definedName>
    <definedName name="IQ_ECO_METRIC_8190" hidden="1">"c8190"</definedName>
    <definedName name="IQ_ECO_METRIC_8191" hidden="1">"c8191"</definedName>
    <definedName name="IQ_ECO_METRIC_8192" hidden="1">"c8192"</definedName>
    <definedName name="IQ_ECO_METRIC_8193" hidden="1">"c8193"</definedName>
    <definedName name="IQ_ECO_METRIC_8194" hidden="1">"c8194"</definedName>
    <definedName name="IQ_ECO_METRIC_8195" hidden="1">"c8195"</definedName>
    <definedName name="IQ_ECO_METRIC_8196" hidden="1">"c8196"</definedName>
    <definedName name="IQ_ECO_METRIC_8197" hidden="1">"c8197"</definedName>
    <definedName name="IQ_ECO_METRIC_8198" hidden="1">"c8198"</definedName>
    <definedName name="IQ_ECO_METRIC_8199" hidden="1">"c8199"</definedName>
    <definedName name="IQ_ECO_METRIC_8200" hidden="1">"c8200"</definedName>
    <definedName name="IQ_ECO_METRIC_8201" hidden="1">"c8201"</definedName>
    <definedName name="IQ_ECO_METRIC_8202" hidden="1">"c8202"</definedName>
    <definedName name="IQ_ECO_METRIC_8203" hidden="1">"c8203"</definedName>
    <definedName name="IQ_ECO_METRIC_8204" hidden="1">"c8204"</definedName>
    <definedName name="IQ_ECO_METRIC_8205" hidden="1">"c8205"</definedName>
    <definedName name="IQ_ECO_METRIC_8206" hidden="1">"c8206"</definedName>
    <definedName name="IQ_ECO_METRIC_8207" hidden="1">"c8207"</definedName>
    <definedName name="IQ_ECO_METRIC_8208" hidden="1">"c8208"</definedName>
    <definedName name="IQ_ECO_METRIC_8209" hidden="1">"c8209"</definedName>
    <definedName name="IQ_ECO_METRIC_8210" hidden="1">"c8210"</definedName>
    <definedName name="IQ_ECO_METRIC_8211" hidden="1">"c8211"</definedName>
    <definedName name="IQ_ECO_METRIC_8212" hidden="1">"c8212"</definedName>
    <definedName name="IQ_ECO_METRIC_8213" hidden="1">"c8213"</definedName>
    <definedName name="IQ_ECO_METRIC_8214" hidden="1">"c8214"</definedName>
    <definedName name="IQ_ECO_METRIC_8215" hidden="1">"c8215"</definedName>
    <definedName name="IQ_ECO_METRIC_8216" hidden="1">"c8216"</definedName>
    <definedName name="IQ_ECO_METRIC_8216_UNUSED" hidden="1">"c8216"</definedName>
    <definedName name="IQ_ECO_METRIC_8216_UNUSED_UNUSED_UNUSED" hidden="1">"c8216"</definedName>
    <definedName name="IQ_ECO_METRIC_8217" hidden="1">"c8217"</definedName>
    <definedName name="IQ_ECO_METRIC_8217_UNUSED" hidden="1">"c8217"</definedName>
    <definedName name="IQ_ECO_METRIC_8217_UNUSED_UNUSED_UNUSED" hidden="1">"c8217"</definedName>
    <definedName name="IQ_ECO_METRIC_8219" hidden="1">"c8219"</definedName>
    <definedName name="IQ_ECO_METRIC_8221" hidden="1">"c8221"</definedName>
    <definedName name="IQ_ECO_METRIC_8222" hidden="1">"c8222"</definedName>
    <definedName name="IQ_ECO_METRIC_8223" hidden="1">"c8223"</definedName>
    <definedName name="IQ_ECO_METRIC_8224" hidden="1">"c8224"</definedName>
    <definedName name="IQ_ECO_METRIC_8225" hidden="1">"c8225"</definedName>
    <definedName name="IQ_ECO_METRIC_8226" hidden="1">"c8226"</definedName>
    <definedName name="IQ_ECO_METRIC_8227" hidden="1">"c8227"</definedName>
    <definedName name="IQ_ECO_METRIC_8228" hidden="1">"c8228"</definedName>
    <definedName name="IQ_ECO_METRIC_8229" hidden="1">"c8229"</definedName>
    <definedName name="IQ_ECO_METRIC_8230" hidden="1">"c8230"</definedName>
    <definedName name="IQ_ECO_METRIC_8231" hidden="1">"c8231"</definedName>
    <definedName name="IQ_ECO_METRIC_8232" hidden="1">"c8232"</definedName>
    <definedName name="IQ_ECO_METRIC_8233" hidden="1">"c8233"</definedName>
    <definedName name="IQ_ECO_METRIC_8234" hidden="1">"c8234"</definedName>
    <definedName name="IQ_ECO_METRIC_8235" hidden="1">"c8235"</definedName>
    <definedName name="IQ_ECO_METRIC_8236" hidden="1">"c8236"</definedName>
    <definedName name="IQ_ECO_METRIC_8237" hidden="1">"c8237"</definedName>
    <definedName name="IQ_ECO_METRIC_8238" hidden="1">"c8238"</definedName>
    <definedName name="IQ_ECO_METRIC_8239" hidden="1">"c8239"</definedName>
    <definedName name="IQ_ECO_METRIC_8240" hidden="1">"c8240"</definedName>
    <definedName name="IQ_ECO_METRIC_8241" hidden="1">"c8241"</definedName>
    <definedName name="IQ_ECO_METRIC_8242" hidden="1">"c8242"</definedName>
    <definedName name="IQ_ECO_METRIC_8243" hidden="1">"c8243"</definedName>
    <definedName name="IQ_ECO_METRIC_8244" hidden="1">"c8244"</definedName>
    <definedName name="IQ_ECO_METRIC_8245" hidden="1">"c8245"</definedName>
    <definedName name="IQ_ECO_METRIC_8246" hidden="1">"c8246"</definedName>
    <definedName name="IQ_ECO_METRIC_8247" hidden="1">"c8247"</definedName>
    <definedName name="IQ_ECO_METRIC_8248" hidden="1">"c8248"</definedName>
    <definedName name="IQ_ECO_METRIC_8249" hidden="1">"c8249"</definedName>
    <definedName name="IQ_ECO_METRIC_8250" hidden="1">"c8250"</definedName>
    <definedName name="IQ_ECO_METRIC_8251" hidden="1">"c8251"</definedName>
    <definedName name="IQ_ECO_METRIC_8252" hidden="1">"c8252"</definedName>
    <definedName name="IQ_ECO_METRIC_8253" hidden="1">"c8253"</definedName>
    <definedName name="IQ_ECO_METRIC_8254" hidden="1">"c8254"</definedName>
    <definedName name="IQ_ECO_METRIC_8255" hidden="1">"c8255"</definedName>
    <definedName name="IQ_ECO_METRIC_8256" hidden="1">"c8256"</definedName>
    <definedName name="IQ_ECO_METRIC_8257" hidden="1">"c8257"</definedName>
    <definedName name="IQ_ECO_METRIC_8258" hidden="1">"c8258"</definedName>
    <definedName name="IQ_ECO_METRIC_8259" hidden="1">"c8259"</definedName>
    <definedName name="IQ_ECO_METRIC_8260" hidden="1">"c8260"</definedName>
    <definedName name="IQ_ECO_METRIC_8261" hidden="1">"c8261"</definedName>
    <definedName name="IQ_ECO_METRIC_8262" hidden="1">"c8262"</definedName>
    <definedName name="IQ_ECO_METRIC_8263" hidden="1">"c8263"</definedName>
    <definedName name="IQ_ECO_METRIC_8264" hidden="1">"c8264"</definedName>
    <definedName name="IQ_ECO_METRIC_8265" hidden="1">"c8265"</definedName>
    <definedName name="IQ_ECO_METRIC_8266" hidden="1">"c8266"</definedName>
    <definedName name="IQ_ECO_METRIC_8267" hidden="1">"c8267"</definedName>
    <definedName name="IQ_ECO_METRIC_8268" hidden="1">"c8268"</definedName>
    <definedName name="IQ_ECO_METRIC_8269" hidden="1">"c8269"</definedName>
    <definedName name="IQ_ECO_METRIC_8270" hidden="1">"c8270"</definedName>
    <definedName name="IQ_ECO_METRIC_8271" hidden="1">"c8271"</definedName>
    <definedName name="IQ_ECO_METRIC_8272" hidden="1">"c8272"</definedName>
    <definedName name="IQ_ECO_METRIC_8273" hidden="1">"c8273"</definedName>
    <definedName name="IQ_ECO_METRIC_8274" hidden="1">"c8274"</definedName>
    <definedName name="IQ_ECO_METRIC_8275" hidden="1">"c8275"</definedName>
    <definedName name="IQ_ECO_METRIC_8276" hidden="1">"c8276"</definedName>
    <definedName name="IQ_ECO_METRIC_8277" hidden="1">"c8277"</definedName>
    <definedName name="IQ_ECO_METRIC_8278" hidden="1">"c8278"</definedName>
    <definedName name="IQ_ECO_METRIC_8279" hidden="1">"c8279"</definedName>
    <definedName name="IQ_ECO_METRIC_8280" hidden="1">"c8280"</definedName>
    <definedName name="IQ_ECO_METRIC_8282" hidden="1">"c8282"</definedName>
    <definedName name="IQ_ECO_METRIC_8283" hidden="1">"c8283"</definedName>
    <definedName name="IQ_ECO_METRIC_8284" hidden="1">"c8284"</definedName>
    <definedName name="IQ_ECO_METRIC_8285" hidden="1">"c8285"</definedName>
    <definedName name="IQ_ECO_METRIC_8286" hidden="1">"c8286"</definedName>
    <definedName name="IQ_ECO_METRIC_8287" hidden="1">"c8287"</definedName>
    <definedName name="IQ_ECO_METRIC_8288" hidden="1">"c8288"</definedName>
    <definedName name="IQ_ECO_METRIC_8289" hidden="1">"c8289"</definedName>
    <definedName name="IQ_ECO_METRIC_8290" hidden="1">"c8290"</definedName>
    <definedName name="IQ_ECO_METRIC_8291" hidden="1">"c8291"</definedName>
    <definedName name="IQ_ECO_METRIC_8292" hidden="1">"c8292"</definedName>
    <definedName name="IQ_ECO_METRIC_8293" hidden="1">"c8293"</definedName>
    <definedName name="IQ_ECO_METRIC_8294" hidden="1">"c8294"</definedName>
    <definedName name="IQ_ECO_METRIC_8295" hidden="1">"c8295"</definedName>
    <definedName name="IQ_ECO_METRIC_8296" hidden="1">"c8296"</definedName>
    <definedName name="IQ_ECO_METRIC_8297" hidden="1">"c8297"</definedName>
    <definedName name="IQ_ECO_METRIC_8298" hidden="1">"c8298"</definedName>
    <definedName name="IQ_ECO_METRIC_8299" hidden="1">"c8299"</definedName>
    <definedName name="IQ_ECO_METRIC_8300" hidden="1">"c8300"</definedName>
    <definedName name="IQ_ECO_METRIC_8301" hidden="1">"c8301"</definedName>
    <definedName name="IQ_ECO_METRIC_8302" hidden="1">"c8302"</definedName>
    <definedName name="IQ_ECO_METRIC_8303" hidden="1">"c8303"</definedName>
    <definedName name="IQ_ECO_METRIC_8304" hidden="1">"c8304"</definedName>
    <definedName name="IQ_ECO_METRIC_8305" hidden="1">"c8305"</definedName>
    <definedName name="IQ_ECO_METRIC_8306" hidden="1">"c8306"</definedName>
    <definedName name="IQ_ECO_METRIC_8307" hidden="1">"c8307"</definedName>
    <definedName name="IQ_ECO_METRIC_8308" hidden="1">"c8308"</definedName>
    <definedName name="IQ_ECO_METRIC_8308_UNUSED" hidden="1">"c8308"</definedName>
    <definedName name="IQ_ECO_METRIC_8308_UNUSED_UNUSED_UNUSED" hidden="1">"c8308"</definedName>
    <definedName name="IQ_ECO_METRIC_8309" hidden="1">"c8309"</definedName>
    <definedName name="IQ_ECO_METRIC_8310" hidden="1">"c8310"</definedName>
    <definedName name="IQ_ECO_METRIC_8311" hidden="1">"c8311"</definedName>
    <definedName name="IQ_ECO_METRIC_8312" hidden="1">"c8312"</definedName>
    <definedName name="IQ_ECO_METRIC_8313" hidden="1">"c8313"</definedName>
    <definedName name="IQ_ECO_METRIC_8314" hidden="1">"c8314"</definedName>
    <definedName name="IQ_ECO_METRIC_8315" hidden="1">"c8315"</definedName>
    <definedName name="IQ_ECO_METRIC_8316" hidden="1">"c8316"</definedName>
    <definedName name="IQ_ECO_METRIC_8317" hidden="1">"c8317"</definedName>
    <definedName name="IQ_ECO_METRIC_8318" hidden="1">"c8318"</definedName>
    <definedName name="IQ_ECO_METRIC_8320" hidden="1">"c8320"</definedName>
    <definedName name="IQ_ECO_METRIC_8321" hidden="1">"c8321"</definedName>
    <definedName name="IQ_ECO_METRIC_8322" hidden="1">"c8322"</definedName>
    <definedName name="IQ_ECO_METRIC_8323" hidden="1">"c8323"</definedName>
    <definedName name="IQ_ECO_METRIC_8324" hidden="1">"c8324"</definedName>
    <definedName name="IQ_ECO_METRIC_8325" hidden="1">"c8325"</definedName>
    <definedName name="IQ_ECO_METRIC_8326" hidden="1">"c8326"</definedName>
    <definedName name="IQ_ECO_METRIC_8327" hidden="1">"c8327"</definedName>
    <definedName name="IQ_ECO_METRIC_8328" hidden="1">"c8328"</definedName>
    <definedName name="IQ_ECO_METRIC_8329" hidden="1">"c8329"</definedName>
    <definedName name="IQ_ECO_METRIC_8330" hidden="1">"c8330"</definedName>
    <definedName name="IQ_ECO_METRIC_8331" hidden="1">"c8331"</definedName>
    <definedName name="IQ_ECO_METRIC_8332" hidden="1">"c8332"</definedName>
    <definedName name="IQ_ECO_METRIC_8333" hidden="1">"c8333"</definedName>
    <definedName name="IQ_ECO_METRIC_8335" hidden="1">"c8335"</definedName>
    <definedName name="IQ_ECO_METRIC_8336" hidden="1">"c8336"</definedName>
    <definedName name="IQ_ECO_METRIC_8337" hidden="1">"c8337"</definedName>
    <definedName name="IQ_ECO_METRIC_8338" hidden="1">"c8338"</definedName>
    <definedName name="IQ_ECO_METRIC_8339" hidden="1">"c8339"</definedName>
    <definedName name="IQ_ECO_METRIC_8340" hidden="1">"c8340"</definedName>
    <definedName name="IQ_ECO_METRIC_8341" hidden="1">"c8341"</definedName>
    <definedName name="IQ_ECO_METRIC_8343" hidden="1">"c8343"</definedName>
    <definedName name="IQ_ECO_METRIC_8344" hidden="1">"c8344"</definedName>
    <definedName name="IQ_ECO_METRIC_8345" hidden="1">"c8345"</definedName>
    <definedName name="IQ_ECO_METRIC_8346" hidden="1">"c8346"</definedName>
    <definedName name="IQ_ECO_METRIC_8347" hidden="1">"c8347"</definedName>
    <definedName name="IQ_ECO_METRIC_8348" hidden="1">"c8348"</definedName>
    <definedName name="IQ_ECO_METRIC_8349" hidden="1">"c8349"</definedName>
    <definedName name="IQ_ECO_METRIC_8350" hidden="1">"c8350"</definedName>
    <definedName name="IQ_ECO_METRIC_8352" hidden="1">"c8352"</definedName>
    <definedName name="IQ_ECO_METRIC_8353" hidden="1">"c8353"</definedName>
    <definedName name="IQ_ECO_METRIC_8354" hidden="1">"c8354"</definedName>
    <definedName name="IQ_ECO_METRIC_8355" hidden="1">"c8355"</definedName>
    <definedName name="IQ_ECO_METRIC_8356" hidden="1">"c8356"</definedName>
    <definedName name="IQ_ECO_METRIC_8357" hidden="1">"c8357"</definedName>
    <definedName name="IQ_ECO_METRIC_8358" hidden="1">"c8358"</definedName>
    <definedName name="IQ_ECO_METRIC_8359" hidden="1">"c8359"</definedName>
    <definedName name="IQ_ECO_METRIC_8360" hidden="1">"c8360"</definedName>
    <definedName name="IQ_ECO_METRIC_8361" hidden="1">"c8361"</definedName>
    <definedName name="IQ_ECO_METRIC_8362" hidden="1">"c8362"</definedName>
    <definedName name="IQ_ECO_METRIC_8363" hidden="1">"c8363"</definedName>
    <definedName name="IQ_ECO_METRIC_8366" hidden="1">"c8366"</definedName>
    <definedName name="IQ_ECO_METRIC_8367" hidden="1">"c8367"</definedName>
    <definedName name="IQ_ECO_METRIC_8368" hidden="1">"c8368"</definedName>
    <definedName name="IQ_ECO_METRIC_8369" hidden="1">"c8369"</definedName>
    <definedName name="IQ_ECO_METRIC_8370" hidden="1">"c8370"</definedName>
    <definedName name="IQ_ECO_METRIC_8371" hidden="1">"c8371"</definedName>
    <definedName name="IQ_ECO_METRIC_8372" hidden="1">"c8372"</definedName>
    <definedName name="IQ_ECO_METRIC_8373" hidden="1">"c8373"</definedName>
    <definedName name="IQ_ECO_METRIC_8374" hidden="1">"c8374"</definedName>
    <definedName name="IQ_ECO_METRIC_8375" hidden="1">"c8375"</definedName>
    <definedName name="IQ_ECO_METRIC_8376" hidden="1">"c8376"</definedName>
    <definedName name="IQ_ECO_METRIC_8377" hidden="1">"c8377"</definedName>
    <definedName name="IQ_ECO_METRIC_8378" hidden="1">"c8378"</definedName>
    <definedName name="IQ_ECO_METRIC_8380" hidden="1">"c8380"</definedName>
    <definedName name="IQ_ECO_METRIC_8381" hidden="1">"c8381"</definedName>
    <definedName name="IQ_ECO_METRIC_8382" hidden="1">"c8382"</definedName>
    <definedName name="IQ_ECO_METRIC_8383" hidden="1">"c8383"</definedName>
    <definedName name="IQ_ECO_METRIC_8384" hidden="1">"c8384"</definedName>
    <definedName name="IQ_ECO_METRIC_8385" hidden="1">"c8385"</definedName>
    <definedName name="IQ_ECO_METRIC_8387" hidden="1">"c8387"</definedName>
    <definedName name="IQ_ECO_METRIC_8388" hidden="1">"c8388"</definedName>
    <definedName name="IQ_ECO_METRIC_8389" hidden="1">"c8389"</definedName>
    <definedName name="IQ_ECO_METRIC_8390" hidden="1">"c8390"</definedName>
    <definedName name="IQ_ECO_METRIC_8391" hidden="1">"c8391"</definedName>
    <definedName name="IQ_ECO_METRIC_8392" hidden="1">"c8392"</definedName>
    <definedName name="IQ_ECO_METRIC_8393" hidden="1">"c8393"</definedName>
    <definedName name="IQ_ECO_METRIC_8394" hidden="1">"c8394"</definedName>
    <definedName name="IQ_ECO_METRIC_8395" hidden="1">"c8395"</definedName>
    <definedName name="IQ_ECO_METRIC_8396" hidden="1">"c8396"</definedName>
    <definedName name="IQ_ECO_METRIC_8397" hidden="1">"c8397"</definedName>
    <definedName name="IQ_ECO_METRIC_8398" hidden="1">"c8398"</definedName>
    <definedName name="IQ_ECO_METRIC_8399" hidden="1">"c8399"</definedName>
    <definedName name="IQ_ECO_METRIC_8400" hidden="1">"c8400"</definedName>
    <definedName name="IQ_ECO_METRIC_8401" hidden="1">"c8401"</definedName>
    <definedName name="IQ_ECO_METRIC_8402" hidden="1">"c8402"</definedName>
    <definedName name="IQ_ECO_METRIC_8403" hidden="1">"c8403"</definedName>
    <definedName name="IQ_ECO_METRIC_8404" hidden="1">"c8404"</definedName>
    <definedName name="IQ_ECO_METRIC_8405" hidden="1">"c8405"</definedName>
    <definedName name="IQ_ECO_METRIC_8406" hidden="1">"c8406"</definedName>
    <definedName name="IQ_ECO_METRIC_8407" hidden="1">"c8407"</definedName>
    <definedName name="IQ_ECO_METRIC_8408" hidden="1">"c8408"</definedName>
    <definedName name="IQ_ECO_METRIC_8409" hidden="1">"c8409"</definedName>
    <definedName name="IQ_ECO_METRIC_8410" hidden="1">"c8410"</definedName>
    <definedName name="IQ_ECO_METRIC_8411" hidden="1">"c8411"</definedName>
    <definedName name="IQ_ECO_METRIC_8412" hidden="1">"c8412"</definedName>
    <definedName name="IQ_ECO_METRIC_8413" hidden="1">"c8413"</definedName>
    <definedName name="IQ_ECO_METRIC_8414" hidden="1">"c8414"</definedName>
    <definedName name="IQ_ECO_METRIC_8415" hidden="1">"c8415"</definedName>
    <definedName name="IQ_ECO_METRIC_8416" hidden="1">"c8416"</definedName>
    <definedName name="IQ_ECO_METRIC_8417" hidden="1">"c8417"</definedName>
    <definedName name="IQ_ECO_METRIC_8418" hidden="1">"c8418"</definedName>
    <definedName name="IQ_ECO_METRIC_8419" hidden="1">"c8419"</definedName>
    <definedName name="IQ_ECO_METRIC_8420" hidden="1">"c8420"</definedName>
    <definedName name="IQ_ECO_METRIC_8421" hidden="1">"c8421"</definedName>
    <definedName name="IQ_ECO_METRIC_8422" hidden="1">"c8422"</definedName>
    <definedName name="IQ_ECO_METRIC_8423" hidden="1">"c8423"</definedName>
    <definedName name="IQ_ECO_METRIC_8424" hidden="1">"c8424"</definedName>
    <definedName name="IQ_ECO_METRIC_8425" hidden="1">"c8425"</definedName>
    <definedName name="IQ_ECO_METRIC_8426" hidden="1">"c8426"</definedName>
    <definedName name="IQ_ECO_METRIC_8427" hidden="1">"c8427"</definedName>
    <definedName name="IQ_ECO_METRIC_8428" hidden="1">"c8428"</definedName>
    <definedName name="IQ_ECO_METRIC_8429" hidden="1">"c8429"</definedName>
    <definedName name="IQ_ECO_METRIC_8430" hidden="1">"c8430"</definedName>
    <definedName name="IQ_ECO_METRIC_8431" hidden="1">"c8431"</definedName>
    <definedName name="IQ_ECO_METRIC_8432" hidden="1">"c8432"</definedName>
    <definedName name="IQ_ECO_METRIC_8433" hidden="1">"c8433"</definedName>
    <definedName name="IQ_ECO_METRIC_8434" hidden="1">"c8434"</definedName>
    <definedName name="IQ_ECO_METRIC_8435" hidden="1">"c8435"</definedName>
    <definedName name="IQ_ECO_METRIC_8436" hidden="1">"c8436"</definedName>
    <definedName name="IQ_ECO_METRIC_8436_UNUSED" hidden="1">"c8436"</definedName>
    <definedName name="IQ_ECO_METRIC_8436_UNUSED_UNUSED_UNUSED" hidden="1">"c8436"</definedName>
    <definedName name="IQ_ECO_METRIC_8437" hidden="1">"c8437"</definedName>
    <definedName name="IQ_ECO_METRIC_8437_UNUSED" hidden="1">"c8437"</definedName>
    <definedName name="IQ_ECO_METRIC_8437_UNUSED_UNUSED_UNUSED" hidden="1">"c8437"</definedName>
    <definedName name="IQ_ECO_METRIC_8440" hidden="1">"c8440"</definedName>
    <definedName name="IQ_ECO_METRIC_8441" hidden="1">"c8441"</definedName>
    <definedName name="IQ_ECO_METRIC_8442" hidden="1">"c8442"</definedName>
    <definedName name="IQ_ECO_METRIC_8443" hidden="1">"c8443"</definedName>
    <definedName name="IQ_ECO_METRIC_8444" hidden="1">"c8444"</definedName>
    <definedName name="IQ_ECO_METRIC_8445" hidden="1">"c8445"</definedName>
    <definedName name="IQ_ECO_METRIC_8446" hidden="1">"c8446"</definedName>
    <definedName name="IQ_ECO_METRIC_8447" hidden="1">"c8447"</definedName>
    <definedName name="IQ_ECO_METRIC_8448" hidden="1">"c8448"</definedName>
    <definedName name="IQ_ECO_METRIC_8450" hidden="1">"c8450"</definedName>
    <definedName name="IQ_ECO_METRIC_8451" hidden="1">"c8451"</definedName>
    <definedName name="IQ_ECO_METRIC_8452" hidden="1">"c8452"</definedName>
    <definedName name="IQ_ECO_METRIC_8453" hidden="1">"c8453"</definedName>
    <definedName name="IQ_ECO_METRIC_8454" hidden="1">"c8454"</definedName>
    <definedName name="IQ_ECO_METRIC_8455" hidden="1">"c8455"</definedName>
    <definedName name="IQ_ECO_METRIC_8456" hidden="1">"c8456"</definedName>
    <definedName name="IQ_ECO_METRIC_8457" hidden="1">"c8457"</definedName>
    <definedName name="IQ_ECO_METRIC_8458" hidden="1">"c8458"</definedName>
    <definedName name="IQ_ECO_METRIC_8459" hidden="1">"c8459"</definedName>
    <definedName name="IQ_ECO_METRIC_8460" hidden="1">"c8460"</definedName>
    <definedName name="IQ_ECO_METRIC_8461" hidden="1">"c8461"</definedName>
    <definedName name="IQ_ECO_METRIC_8462" hidden="1">"c8462"</definedName>
    <definedName name="IQ_ECO_METRIC_8463" hidden="1">"c8463"</definedName>
    <definedName name="IQ_ECO_METRIC_8464" hidden="1">"c8464"</definedName>
    <definedName name="IQ_ECO_METRIC_8465" hidden="1">"c8465"</definedName>
    <definedName name="IQ_ECO_METRIC_8466" hidden="1">"c8466"</definedName>
    <definedName name="IQ_ECO_METRIC_8467" hidden="1">"c8467"</definedName>
    <definedName name="IQ_ECO_METRIC_8468" hidden="1">"c8468"</definedName>
    <definedName name="IQ_ECO_METRIC_8469" hidden="1">"c8469"</definedName>
    <definedName name="IQ_ECO_METRIC_8470" hidden="1">"c8470"</definedName>
    <definedName name="IQ_ECO_METRIC_8471" hidden="1">"c8471"</definedName>
    <definedName name="IQ_ECO_METRIC_8472" hidden="1">"c8472"</definedName>
    <definedName name="IQ_ECO_METRIC_8473" hidden="1">"c8473"</definedName>
    <definedName name="IQ_ECO_METRIC_8474" hidden="1">"c8474"</definedName>
    <definedName name="IQ_ECO_METRIC_8476" hidden="1">"c8476"</definedName>
    <definedName name="IQ_ECO_METRIC_8477" hidden="1">"c8477"</definedName>
    <definedName name="IQ_ECO_METRIC_8478" hidden="1">"c8478"</definedName>
    <definedName name="IQ_ECO_METRIC_8479" hidden="1">"c8479"</definedName>
    <definedName name="IQ_ECO_METRIC_8480" hidden="1">"c8480"</definedName>
    <definedName name="IQ_ECO_METRIC_8481" hidden="1">"c8481"</definedName>
    <definedName name="IQ_ECO_METRIC_8482" hidden="1">"c8482"</definedName>
    <definedName name="IQ_ECO_METRIC_8483" hidden="1">"c8483"</definedName>
    <definedName name="IQ_ECO_METRIC_8484" hidden="1">"c8484"</definedName>
    <definedName name="IQ_ECO_METRIC_8485" hidden="1">"c8485"</definedName>
    <definedName name="IQ_ECO_METRIC_8486" hidden="1">"c8486"</definedName>
    <definedName name="IQ_ECO_METRIC_8487" hidden="1">"c8487"</definedName>
    <definedName name="IQ_ECO_METRIC_8488" hidden="1">"c8488"</definedName>
    <definedName name="IQ_ECO_METRIC_8489" hidden="1">"c8489"</definedName>
    <definedName name="IQ_ECO_METRIC_8490" hidden="1">"c8490"</definedName>
    <definedName name="IQ_ECO_METRIC_8491" hidden="1">"c8491"</definedName>
    <definedName name="IQ_ECO_METRIC_8492" hidden="1">"c8492"</definedName>
    <definedName name="IQ_ECO_METRIC_8493" hidden="1">"c8493"</definedName>
    <definedName name="IQ_ECO_METRIC_8494" hidden="1">"c8494"</definedName>
    <definedName name="IQ_ECO_METRIC_8495" hidden="1">"c8495"</definedName>
    <definedName name="IQ_ECO_METRIC_8496" hidden="1">"c8496"</definedName>
    <definedName name="IQ_ECO_METRIC_8497" hidden="1">"c8497"</definedName>
    <definedName name="IQ_ECO_METRIC_8498" hidden="1">"c8498"</definedName>
    <definedName name="IQ_ECO_METRIC_8499" hidden="1">"c8499"</definedName>
    <definedName name="IQ_ECO_METRIC_8500" hidden="1">"c8500"</definedName>
    <definedName name="IQ_ECO_METRIC_8502" hidden="1">"c8502"</definedName>
    <definedName name="IQ_ECO_METRIC_8503" hidden="1">"c8503"</definedName>
    <definedName name="IQ_ECO_METRIC_8504" hidden="1">"c8504"</definedName>
    <definedName name="IQ_ECO_METRIC_8505" hidden="1">"c8505"</definedName>
    <definedName name="IQ_ECO_METRIC_8506" hidden="1">"c8506"</definedName>
    <definedName name="IQ_ECO_METRIC_8507" hidden="1">"c8507"</definedName>
    <definedName name="IQ_ECO_METRIC_8508" hidden="1">"c8508"</definedName>
    <definedName name="IQ_ECO_METRIC_8509" hidden="1">"c8509"</definedName>
    <definedName name="IQ_ECO_METRIC_8510" hidden="1">"c8510"</definedName>
    <definedName name="IQ_ECO_METRIC_8511" hidden="1">"c8511"</definedName>
    <definedName name="IQ_ECO_METRIC_8512" hidden="1">"c8512"</definedName>
    <definedName name="IQ_ECO_METRIC_8513" hidden="1">"c8513"</definedName>
    <definedName name="IQ_ECO_METRIC_8514" hidden="1">"c8514"</definedName>
    <definedName name="IQ_ECO_METRIC_8515" hidden="1">"c8515"</definedName>
    <definedName name="IQ_ECO_METRIC_8516" hidden="1">"c8516"</definedName>
    <definedName name="IQ_ECO_METRIC_8517" hidden="1">"c8517"</definedName>
    <definedName name="IQ_ECO_METRIC_8518" hidden="1">"c8518"</definedName>
    <definedName name="IQ_ECO_METRIC_8519" hidden="1">"c8519"</definedName>
    <definedName name="IQ_ECO_METRIC_8520" hidden="1">"c8520"</definedName>
    <definedName name="IQ_ECO_METRIC_8521" hidden="1">"c8521"</definedName>
    <definedName name="IQ_ECO_METRIC_8522" hidden="1">"c8522"</definedName>
    <definedName name="IQ_ECO_METRIC_8523" hidden="1">"c8523"</definedName>
    <definedName name="IQ_ECO_METRIC_8524" hidden="1">"c8524"</definedName>
    <definedName name="IQ_ECO_METRIC_8525" hidden="1">"c8525"</definedName>
    <definedName name="IQ_ECO_METRIC_8526" hidden="1">"c8526"</definedName>
    <definedName name="IQ_ECO_METRIC_8527" hidden="1">"c8527"</definedName>
    <definedName name="IQ_ECO_METRIC_8528" hidden="1">"c8528"</definedName>
    <definedName name="IQ_ECO_METRIC_8528_UNUSED" hidden="1">"c8528"</definedName>
    <definedName name="IQ_ECO_METRIC_8528_UNUSED_UNUSED_UNUSED" hidden="1">"c8528"</definedName>
    <definedName name="IQ_ECO_METRIC_8529" hidden="1">"c8529"</definedName>
    <definedName name="IQ_ECO_METRIC_8530" hidden="1">"c8530"</definedName>
    <definedName name="IQ_ECO_METRIC_8531" hidden="1">"c8531"</definedName>
    <definedName name="IQ_ECO_METRIC_8532" hidden="1">"c8532"</definedName>
    <definedName name="IQ_ECO_METRIC_8533" hidden="1">"c8533"</definedName>
    <definedName name="IQ_ECO_METRIC_8534" hidden="1">"c8534"</definedName>
    <definedName name="IQ_ECO_METRIC_8535" hidden="1">"c8535"</definedName>
    <definedName name="IQ_ECO_METRIC_8536" hidden="1">"c8536"</definedName>
    <definedName name="IQ_ECO_METRIC_8537" hidden="1">"c8537"</definedName>
    <definedName name="IQ_ECO_METRIC_8538" hidden="1">"c8538"</definedName>
    <definedName name="IQ_ECO_METRIC_8540" hidden="1">"c8540"</definedName>
    <definedName name="IQ_ECO_METRIC_8541" hidden="1">"c8541"</definedName>
    <definedName name="IQ_ECO_METRIC_8543" hidden="1">"c8543"</definedName>
    <definedName name="IQ_ECO_METRIC_8544" hidden="1">"c8544"</definedName>
    <definedName name="IQ_ECO_METRIC_8545" hidden="1">"c8545"</definedName>
    <definedName name="IQ_ECO_METRIC_8546" hidden="1">"c8546"</definedName>
    <definedName name="IQ_ECO_METRIC_8547" hidden="1">"c8547"</definedName>
    <definedName name="IQ_ECO_METRIC_8548" hidden="1">"c8548"</definedName>
    <definedName name="IQ_ECO_METRIC_8549" hidden="1">"c8549"</definedName>
    <definedName name="IQ_ECO_METRIC_8550" hidden="1">"c8550"</definedName>
    <definedName name="IQ_ECO_METRIC_8555" hidden="1">"c8555"</definedName>
    <definedName name="IQ_ECO_METRIC_8556" hidden="1">"c8556"</definedName>
    <definedName name="IQ_ECO_METRIC_8557" hidden="1">"c8557"</definedName>
    <definedName name="IQ_ECO_METRIC_8558" hidden="1">"c8558"</definedName>
    <definedName name="IQ_ECO_METRIC_8559" hidden="1">"c8559"</definedName>
    <definedName name="IQ_ECO_METRIC_8560" hidden="1">"c8560"</definedName>
    <definedName name="IQ_ECO_METRIC_8561" hidden="1">"c8561"</definedName>
    <definedName name="IQ_ECO_METRIC_8565" hidden="1">"c8565"</definedName>
    <definedName name="IQ_ECO_METRIC_8567" hidden="1">"c8567"</definedName>
    <definedName name="IQ_ECO_METRIC_8568" hidden="1">"c8568"</definedName>
    <definedName name="IQ_ECO_METRIC_8569" hidden="1">"c8569"</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ISE_TAXES_EXCL_SALES" hidden="1">"c5515"</definedName>
    <definedName name="IQ_EXCISE_TAXES_INCL_SALES" hidden="1">"c5514"</definedName>
    <definedName name="IQ_EXERCISE_PRICE" hidden="1">"c1897"</definedName>
    <definedName name="IQ_EXERCISED" hidden="1">"c406"</definedName>
    <definedName name="IQ_EXCHANGE" hidden="1">"c405"</definedName>
    <definedName name="IQ_EXCHANGE_CODE_RT" hidden="1">"EXCHANGE"</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CHANGE_INCL_EARNINGS" hidden="1">"c13849"</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DEPOSITS_FOREIGN_FDIC" hidden="1">"c6482"</definedName>
    <definedName name="IQ_FOREIGN_GOVERNMENTS_CHARGE_OFFS_FDIC" hidden="1">"c6600"</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FRANCHISE" hidden="1">"c8664"</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FRANCHISE" hidden="1">"c8659"</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HOTEL_MOTEL" hidden="1">"c8731"</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CASINO_GAMING" hidden="1">"c8723"</definedName>
    <definedName name="IQ_HG_REV_TOTAL_HOTEL_MOTEL" hidden="1">"c8732"</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FRANCHISE" hidden="1">"c8669"</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_TRAFFIC_ACQUISITION_CHANGE" hidden="1">"c9998"</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FIDUCIARY_ACTIVITIES_FFIEC" hidden="1">"c13002"</definedName>
    <definedName name="IQ_INCOME_CHECKS_FFIEC" hidden="1">"c13040"</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GROSS_LOANS_FFIEC" hidden="1">"c13411"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FDIC" hidden="1">"c6433"</definedName>
    <definedName name="IQ_LEASE_FINANCING_RECEIVABLES_CHARGE_OFFS_FDIC" hidden="1">"c6602"</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DUE_30_89_FFIEC" hidden="1">"c13274"</definedName>
    <definedName name="IQ_LOANS_FOREIGN_GOV_DUE_90_FFIEC" hidden="1">"c13300"</definedName>
    <definedName name="IQ_LOANS_FOREIGN_GOV_CHARGE_OFFS_FFIEC" hidden="1">"c13182"</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RO_SURVEY_CONSUMER_SENTIMENT" hidden="1">"c20808"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GA_MARGIN" hidden="1">"c9930"</definedName>
    <definedName name="IQ_MC_GA_OPERATING_REV" hidden="1">"c9929"</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L_EXPENSE_RATIO" hidden="1">"c9927"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MARGIN" hidden="1">"c9932"</definedName>
    <definedName name="IQ_MC_SGA_OPERATING_REV" hidden="1">"c9931"</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CHANGE" hidden="1">"c749"</definedName>
    <definedName name="IQ_NET_CHARGE_OFFS_FDIC" hidden="1">"c6641"</definedName>
    <definedName name="IQ_NET_CHARGE_OFFS_LOANS_FDIC" hidden="1">"c6751"</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OMMERCIAL_INDUSTRIAL_CHARGE_OFFS_FDIC" hidden="1">"c6651"</definedName>
    <definedName name="IQ_NON_US_CHARGE_OFFS_AND_RECOVERIES_FDIC" hidden="1">"c6650"</definedName>
    <definedName name="IQ_NON_US_CHARGE_OFFS_FDIC" hidden="1">"c6648"</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CHARGE_OFFS_FDIC" hidden="1">"c6601"</definedName>
    <definedName name="IQ_OTHER_LOANS_INDIVIDUALS_DUE_30_89_FFIEC" hidden="1">"c13273"</definedName>
    <definedName name="IQ_OTHER_LOANS_INDIVIDUALS_DUE_90_FFIEC" hidden="1">"c13299"</definedName>
    <definedName name="IQ_OTHER_LOANS_INDIVIDUALS_CHARGE_OFFS_FFIEC" hidden="1">"c13181"</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EXP" hidden="1">"c1068"</definedName>
    <definedName name="IQ_PREPAID_EXPEN" hidden="1">"c1418"</definedName>
    <definedName name="IQ_PREPAID_CHURN" hidden="1">"c16169"</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DATE_RT" hidden="1">"LASTDATE"</definedName>
    <definedName name="IQ_PRICE_CHANGE_PCT_RT" hidden="1">"CHANGEPCT"</definedName>
    <definedName name="IQ_PRICE_CHANGE_RT" hidden="1">"CHANGE"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FDIC" hidden="1">"c6309"</definedName>
    <definedName name="IQ_RE_LOANS_DOMESTIC_CHARGE_OFFS_FDIC" hidden="1">"c6589"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NON_ACCRUAL_FFIEC" hidden="1">"c15565"</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DUE_30_89_FFIEC" hidden="1">"c13263"</definedName>
    <definedName name="IQ_SEC_MULTIFAM_DOM_DUE_90_FFIEC" hidden="1">"c13291"</definedName>
    <definedName name="IQ_SEC_MULTIFAM_DOM_CHARGE_OFFS_FFIEC" hidden="1">"c13171"</definedName>
    <definedName name="IQ_SEC_MULTIFAM_DOM_NON_ACCRUAL_FFIEC" hidden="1">"c13317"</definedName>
    <definedName name="IQ_SEC_MULTIFAM_DOM_RECOV_FFIEC" hidden="1">"c13193"</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CHARGE_OFFS_FFIEC" hidden="1">"c13629"</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DUE_30_89_FFIEC" hidden="1">"c13266"</definedName>
    <definedName name="IQ_SEC_OTHER_NONFARM_NONRES_DUE_90_FFIEC" hidden="1">"c13637"</definedName>
    <definedName name="IQ_SEC_OTHER_NONFARM_NONRES_CHARGE_OFFS_FFIEC" hidden="1">"c13173"</definedName>
    <definedName name="IQ_SEC_OTHER_NONFARM_NONRES_NON_ACCRUAL_FFIEC" hidden="1">"c15462"</definedName>
    <definedName name="IQ_SEC_OTHER_NONFARM_NONRES_RECOV_FFIEC" hidden="1">"c13195"</definedName>
    <definedName name="IQ_SEC_OWNER_NONFARM_NONRES_DUE_30_89_FFIEC" hidden="1">"c13265"</definedName>
    <definedName name="IQ_SEC_OWNER_NONFARM_NONRES_DUE_90_FFIEC" hidden="1">"c13636"</definedName>
    <definedName name="IQ_SEC_OWNER_NONFARM_NONRES_CHARGE_OFFS_FFIEC" hidden="1">"c13172"</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CHARGE_OFFS_FDIC" hidden="1">"c6593"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UNITS" hidden="1">"c10005"</definedName>
    <definedName name="IQ_SEMI_BACKLOG_VALUE" hidden="1">"c10007"</definedName>
    <definedName name="IQ_SEMI_BOOK_TO_BILL_RATIO" hidden="1">"c10008"</definedName>
    <definedName name="IQ_SEMI_BOOKINGS_AVG_PRICE" hidden="1">"c10002"</definedName>
    <definedName name="IQ_SEMI_BOOKINGS_UNITS" hidden="1">"c10001"</definedName>
    <definedName name="IQ_SEMI_BOOKINGS_VALUE" hidden="1">"c10003"</definedName>
    <definedName name="IQ_SEMI_BOOKINGS_VALUE_CHANGE" hidden="1">"c10004"</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FEE" hidden="1">"c8951"</definedName>
    <definedName name="IQ_SERVICE_CHARGES_DEPOSIT_ACCOUNTS_DOM_FFIEC" hidden="1">"c13003"</definedName>
    <definedName name="IQ_SERVICE_CHARGES_FDIC" hidden="1">"c6572"</definedName>
    <definedName name="IQ_SERVICE_CHARGES_OPERATING_INC_FFIEC" hidden="1">"c13384"</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CHARGE_OFFS_FDIC" hidden="1">"c6603"</definedName>
    <definedName name="IQ_TOTAL_CHURN" hidden="1">"c16171"</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DUE_30_89_FFIEC" hidden="1">"c13280"</definedName>
    <definedName name="IQ_TOTAL_LOANS_LEASES_DUE_90_FFIEC" hidden="1">"c13306"</definedName>
    <definedName name="IQ_TOTAL_LOANS_LEASES_CHARGE_OFFS_FFIEC" hidden="1">"c13186"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CHANGE_CONTROL" hidden="1">"c2365"</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BOOKMARK_LOCATION_0" hidden="1">#REF!</definedName>
    <definedName name="IQB_CURRENT_BOOKMARK" hidden="1">0</definedName>
    <definedName name="IQRA2" hidden="1">"$A$3:$A$1321"</definedName>
    <definedName name="IQRAJ20" hidden="1">"$AJ$21:$AJ$274"</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BX16" hidden="1">"$BX$17:$BX$270"</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RN7" hidden="1">"$N$8:$N$259"</definedName>
    <definedName name="IQRN8" hidden="1">"$N$9:$N$260"</definedName>
    <definedName name="IQRO7" hidden="1">"$O$8:$O$261"</definedName>
    <definedName name="IQRP7" hidden="1">"$P$8:$P$261"</definedName>
    <definedName name="IQRQ7" hidden="1">"$Q$8:$Q$261"</definedName>
    <definedName name="IQRR111" hidden="1">"$R$112:$R$365"</definedName>
    <definedName name="iQShowHideColumns" hidden="1">"iQShowAll"</definedName>
    <definedName name="IRI_WorkspaceId" hidden="1">"3eb63220a2e84b0388039486e9baf39b"</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SSUER_COUNT">#REF!</definedName>
    <definedName name="ISSUER_CT">#REF!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5"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ziuzi" localSheetId="0" hidden="1">{#N/A,#N/A,FALSE,"Layout GuV"}</definedName>
    <definedName name="iuziuzi" localSheetId="1" hidden="1">{#N/A,#N/A,FALSE,"Layout GuV"}</definedName>
    <definedName name="iuziuzi" hidden="1">{#N/A,#N/A,FALSE,"Layout GuV"}</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ın" hidden="1">#N/A</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j" localSheetId="0" hidden="1">{#N/A,#N/A,FALSE,"model"}</definedName>
    <definedName name="j" localSheetId="1" hidden="1">{#N/A,#N/A,FALSE,"model"}</definedName>
    <definedName name="j" hidden="1">{#N/A,#N/A,FALSE,"model"}</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m" hidden="1">{"'Directory'!$A$72:$E$91"}</definedName>
    <definedName name="jimm" hidden="1">{"'Directory'!$A$72:$E$91"}</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ly" hidden="1">OFFSET(#REF!,9,0,COUNTA(#REF!)-COUNTA(#REF!),1)</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il" hidden="1">#REF!</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ol" hidden="1">{"away stand alones",#N/A,FALSE,"Target"}</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yd.ElementList.02." hidden="1">#REF!</definedName>
    <definedName name="kyd.ChngCell.01." hidden="1">#REF!</definedName>
    <definedName name="kyd.ChngCell.02." hidden="1">#REF!</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GUAGE">#REF!</definedName>
    <definedName name="latest">#REF!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#REF!</definedName>
    <definedName name="LAUNCH_DT">#REF!</definedName>
    <definedName name="LAUNCH_DT_HY">#REF!</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reditConsol" localSheetId="0" hidden="1">{"FCB_ALL",#N/A,FALSE,"FCB"}</definedName>
    <definedName name="LBOCreditConsol" localSheetId="1" hidden="1">{"FCB_ALL",#N/A,FALSE,"FCB"}</definedName>
    <definedName name="LBOCreditConsol" hidden="1">{"FCB_ALL",#N/A,FALSE,"FCB"}</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_Units">#REF!</definedName>
    <definedName name="limcount" hidden="1">1</definedName>
    <definedName name="LINKS_BUILT">#REF!</definedName>
    <definedName name="LIST_ACCOUNT_ID">#REF!</definedName>
    <definedName name="LIST_ACCOUNT_LONG_ID">#REF!</definedName>
    <definedName name="ListeNO7">#REF!</definedName>
    <definedName name="ListOffset" hidden="1">1</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OCKED">#REF!</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MARK" hidden="1">#REF!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ss_Anexo" localSheetId="0" hidden="1">{#N/A,#N/A,FALSE,"SIM95"}</definedName>
    <definedName name="Loss_Anexo" localSheetId="1" hidden="1">{#N/A,#N/A,FALSE,"SIM95"}</definedName>
    <definedName name="Loss_Anexo" hidden="1">{#N/A,#N/A,FALSE,"SIM95"}</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5"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M_PlaceofPath" hidden="1">"F:\CMOTZ\excel\ati\ATI_VDF.XLS"</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NA_FULL">#REF!</definedName>
    <definedName name="MENA_TXT">#REF!</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rillPrintIt" hidden="1">#REF!</definedName>
    <definedName name="MEWarning" hidden="1">1</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n" localSheetId="0" hidden="1">{#N/A,#N/A,FALSE,"model"}</definedName>
    <definedName name="mn" localSheetId="1" hidden="1">{#N/A,#N/A,FALSE,"model"}</definedName>
    <definedName name="mn" hidden="1">{#N/A,#N/A,FALSE,"model"}</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w" hidden="1">{#N/A,#N/A,FALSE,"Calc";#N/A,#N/A,FALSE,"Sensitivity";#N/A,#N/A,FALSE,"LT Earn.Dil.";#N/A,#N/A,FALSE,"Dil. AVP"}</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myflag" hidden="1">1</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2.2." localSheetId="0" hidden="1">{#N/A,#N/A,FALSE,"SIM95"}</definedName>
    <definedName name="N2.2." localSheetId="1" hidden="1">{#N/A,#N/A,FALSE,"SIM95"}</definedName>
    <definedName name="N2.2." hidden="1">{#N/A,#N/A,FALSE,"SIM95"}</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ávrat">"tlačítko 1"</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w" hidden="1">{"comps1_1",#N/A,FALSE,"Comps1";"comps1_2",#N/A,FALSE,"Comps1";"comps1_3",#N/A,FALSE,"Comps1";"comps1_4",#N/A,FALSE,"Comps1";"comps1_5",#N/A,FALSE,"Comps1"}</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bls" hidden="1">{"'Directory'!$A$72:$E$91"}</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Range" hidden="1">#REF!</definedName>
    <definedName name="newt" hidden="1">{"'Directory'!$A$72:$E$91"}</definedName>
    <definedName name="newwcom" hidden="1">{"'Directory'!$A$72:$E$91"}</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5" hidden="1">1/EUReXToNLG</definedName>
    <definedName name="NLGeXToEUR" localSheetId="10" hidden="1">1/EUReXToNLG</definedName>
    <definedName name="NLGeXToEUR" hidden="1">1/EUReXToNLG</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 hidden="1">{#N/A,#N/A,FALSE,"Calc";#N/A,#N/A,FALSE,"Sensitivity";#N/A,#N/A,FALSE,"LT Earn.Dil.";#N/A,#N/A,FALSE,"Dil. AVP"}</definedName>
    <definedName name="NOCONFLICT" hidden="1">{#N/A,#N/A,FALSE,"TMCOMP96";#N/A,#N/A,FALSE,"MAT96";#N/A,#N/A,FALSE,"FANDA96";#N/A,#N/A,FALSE,"INTRAN96";#N/A,#N/A,FALSE,"NAA9697";#N/A,#N/A,FALSE,"ECWEBB";#N/A,#N/A,FALSE,"MFT96";#N/A,#N/A,FALSE,"CTrecon"}</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2a"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ideaa" hidden="1">{#N/A,#N/A,FALSE,"Calc";#N/A,#N/A,FALSE,"Sensitivity";#N/A,#N/A,FALSE,"LT Earn.Dil.";#N/A,#N/A,FALSE,"Dil. AVP"}</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vacom" hidden="1">OFFSET(#REF!,9,0,COUNTA(#REF!)-COUNTA(#REF!),1)</definedName>
    <definedName name="November" hidden="1">OFFSET(#REF!,9,0,COUNTA(#REF!)-COUNTA(#REF!),1)</definedName>
    <definedName name="ñpa" localSheetId="0" hidden="1">{#N/A,#N/A,FALSE,"RGD$";#N/A,#N/A,FALSE,"BG$";#N/A,#N/A,FALSE,"FC$"}</definedName>
    <definedName name="ñpa" localSheetId="1" hidden="1">{#N/A,#N/A,FALSE,"RGD$";#N/A,#N/A,FALSE,"BG$";#N/A,#N/A,FALSE,"FC$"}</definedName>
    <definedName name="ñpa" hidden="1">{#N/A,#N/A,FALSE,"RGD$";#N/A,#N/A,FALSE,"BG$";#N/A,#N/A,FALSE,"FC$"}</definedName>
    <definedName name="NumofGrpAccts" hidden="1">1</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BDOBI_TXT">#REF!</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5" hidden="1">Main.SAPF4Help()</definedName>
    <definedName name="odo" localSheetId="10" hidden="1">Main.SAPF4Help()</definedName>
    <definedName name="odo" hidden="1">Main.SAPF4Help()</definedName>
    <definedName name="OEM" localSheetId="0" hidden="1">{#N/A,#N/A,FALSE,"Sheet1";#N/A,#N/A,FALSE,"Sheet1 (2)"}</definedName>
    <definedName name="OEM" localSheetId="1" hidden="1">{#N/A,#N/A,FALSE,"Sheet1";#N/A,#N/A,FALSE,"Sheet1 (2)"}</definedName>
    <definedName name="OEM" hidden="1">{#N/A,#N/A,FALSE,"Sheet1";#N/A,#N/A,FALSE,"Sheet1 (2)"}</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5" hidden="1">Main.SAPF4Help()</definedName>
    <definedName name="oooo" localSheetId="10" hidden="1">Main.SAPF4Help()</definedName>
    <definedName name="oooo" hidden="1">Main.SAPF4Help()</definedName>
    <definedName name="OP" hidden="1">{#N/A,#N/A,FALSE,"Operations";#N/A,#N/A,FALSE,"Financials"}</definedName>
    <definedName name="Option2" hidden="1">{#N/A,#N/A,FALSE,"TMCOMP96";#N/A,#N/A,FALSE,"MAT96";#N/A,#N/A,FALSE,"FANDA96";#N/A,#N/A,FALSE,"INTRAN96";#N/A,#N/A,FALSE,"NAA9697";#N/A,#N/A,FALSE,"ECWEBB";#N/A,#N/A,FALSE,"MFT96";#N/A,#N/A,FALSE,"CTrecon"}</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P" localSheetId="0" hidden="1">{"Invest mit Steuern",#N/A,FALSE,"Rg."}</definedName>
    <definedName name="PAP" localSheetId="1" hidden="1">{"Invest mit Steuern",#N/A,FALSE,"Rg."}</definedName>
    <definedName name="PAP" hidden="1">{"Invest mit Steuern",#N/A,FALSE,"Rg."}</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#REF!</definedName>
    <definedName name="PARTNER_INT_EXT_LIST">#REF!</definedName>
    <definedName name="PARTNER_INT_EXT_SEARCH">#REF!</definedName>
    <definedName name="PARTNER_INT_LIST">#REF!</definedName>
    <definedName name="PARTNER_INT_SEARCH">#REF!</definedName>
    <definedName name="PARTNER_INV_LIST">#REF!</definedName>
    <definedName name="PARTNER_LIST">#REF!</definedName>
    <definedName name="PARTNER_SEARCH">#REF!</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Cap" hidden="1">#REF!</definedName>
    <definedName name="PDO" localSheetId="0" hidden="1">{"'Summary'!$A$1:$J$46"}</definedName>
    <definedName name="PDO" localSheetId="1" hidden="1">{"'Summary'!$A$1:$J$46"}</definedName>
    <definedName name="PDO" hidden="1">{"'Summary'!$A$1:$J$46"}</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l" localSheetId="0" hidden="1">{#N/A,#N/A,FALSE,"model"}</definedName>
    <definedName name="pl" localSheetId="1" hidden="1">{#N/A,#N/A,FALSE,"model"}</definedName>
    <definedName name="pl" hidden="1">{#N/A,#N/A,FALSE,"model"}</definedName>
    <definedName name="PL_06_2016">#REF!</definedName>
    <definedName name="pl1111111" localSheetId="0" hidden="1">{#N/A,#N/A,FALSE,"model"}</definedName>
    <definedName name="pl1111111" localSheetId="1" hidden="1">{#N/A,#N/A,FALSE,"model"}</definedName>
    <definedName name="pl1111111" hidden="1">{#N/A,#N/A,FALSE,"model"}</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i" hidden="1">{"assumption 50 50",#N/A,TRUE,"Merger";"has gets cash",#N/A,TRUE,"Merger";"accretion dilution",#N/A,TRUE,"Merger";"comparison credit stats",#N/A,TRUE,"Merger";"pf credit stats",#N/A,TRUE,"Merger";"pf sheets",#N/A,TRUE,"Merger"}</definedName>
    <definedName name="PopCache_GL_INTERFACE_REFERENCE7" hidden="1">#REF!</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ZICE">#REF!</definedName>
    <definedName name="POZICE_14_10">#REF!</definedName>
    <definedName name="POZICE_14_2">#REF!</definedName>
    <definedName name="POZICE_14_4_SEARCH">#REF!</definedName>
    <definedName name="POZICE_14_6_1_SEARCH">#REF!</definedName>
    <definedName name="POZICE_14_7">#REF!</definedName>
    <definedName name="POZICE_14_8">#REF!</definedName>
    <definedName name="POZICE_14_9_VLOOKUP">#REF!</definedName>
    <definedName name="POZICE_LIST">#REF!</definedName>
    <definedName name="POZICE_LIST_14_10">#REF!</definedName>
    <definedName name="POZICE_LIST_14_2">#REF!</definedName>
    <definedName name="POZICE_LIST_14_4">#REF!</definedName>
    <definedName name="POZICE_LIST_14_6_1">#REF!</definedName>
    <definedName name="POZICE_LIST_14_7">#REF!</definedName>
    <definedName name="POZICE_LIST_14_8">#REF!</definedName>
    <definedName name="POZICE_LIST_14_9">#REF!</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_INLINE">#REF!</definedName>
    <definedName name="PRICE_TIGHT">#REF!</definedName>
    <definedName name="PRICE_WIDE">#REF!</definedName>
    <definedName name="PRICING_DT">#REF!</definedName>
    <definedName name="PRICING_DT_HY">#REF!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jections" hidden="1">#REF!</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ut" hidden="1">{"comp1",#N/A,FALSE,"COMPS";"footnotes",#N/A,FALSE,"COMPS"}</definedName>
    <definedName name="prout1" hidden="1">{"comp1",#N/A,FALSE,"COMPS";"footnotes",#N/A,FALSE,"COMPS"}</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5" hidden="1">1/EUReXToPTE</definedName>
    <definedName name="PTEeXToEUR" localSheetId="10" hidden="1">1/EUReXToPTE</definedName>
    <definedName name="PTEeXToEUR" hidden="1">1/EUReXToPTE</definedName>
    <definedName name="PTRt" hidden="1">OFFSET(#REF!,9,0,COUNTA(#REF!)-COUNTA(#REF!),1)</definedName>
    <definedName name="PUB_FileID" hidden="1">"L10003649.xls"</definedName>
    <definedName name="PUB_UserID" hidden="1">"MAYERX"</definedName>
    <definedName name="Purchase_Price">#REF!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q" hidden="1">#REF!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uDate_DT" hidden="1">#REF!</definedName>
    <definedName name="Query" hidden="1">"4HHD68K0ZWDLO9WP5HNHY8RAC"</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5" hidden="1">Main.SAPF4Help()</definedName>
    <definedName name="rd" localSheetId="10" hidden="1">Main.SAPF4Help()</definedName>
    <definedName name="rd" hidden="1">Main.SAPF4Help()</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fi">#REF!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Currency">#REF!</definedName>
    <definedName name="RepDate">#REF!</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EZTEZRT" hidden="1">#REF!</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rg" hidden="1">#REF!</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k" localSheetId="0" hidden="1">{#N/A,#N/A,FALSE,"F-01";#N/A,#N/A,FALSE,"F-01";#N/A,#N/A,FALSE,"F-01"}</definedName>
    <definedName name="rk" localSheetId="1" hidden="1">{#N/A,#N/A,FALSE,"F-01";#N/A,#N/A,FALSE,"F-01";#N/A,#N/A,FALSE,"F-01"}</definedName>
    <definedName name="rk" hidden="1">{#N/A,#N/A,FALSE,"F-01";#N/A,#N/A,FALSE,"F-01";#N/A,#N/A,FALSE,"F-01"}</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wLevel" hidden="1">1</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 hidden="1">{"comp1",#N/A,FALSE,"COMPS";"footnotes",#N/A,FALSE,"COMPS"}</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 hidden="1">{#N/A,#N/A,TRUE,"Pro Forma";#N/A,#N/A,TRUE,"PF_Bal";#N/A,#N/A,TRUE,"PF_INC";#N/A,#N/A,TRUE,"CBE";#N/A,#N/A,TRUE,"SWK"}</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 hidden="1">#REF!</definedName>
    <definedName name="saaaaaaaaaaaaaaa" hidden="1">{"up stand alones",#N/A,FALSE,"Acquiror"}</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5"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as" hidden="1">#REF!</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bgsdgfgbb" hidden="1">#REF!</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enario">#REF!</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5" hidden="1">Main.SAPF4Help()</definedName>
    <definedName name="şçl" localSheetId="10" hidden="1">Main.SAPF4Help()</definedName>
    <definedName name="şçl" hidden="1">Main.SAPF4Help()</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sf" hidden="1">#REF!</definedName>
    <definedName name="SDFGFG" hidden="1">#REF!</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sdf" hidden="1">{#N/A,#N/A,TRUE,"DCF Summary (2)";#N/A,#N/A,TRUE,"DCF Summary";#N/A,"Middle Case Drivers",TRUE,"DCF"}</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dfghfhgfjhgfjhjjjg" hidden="1">{"general",#N/A,FALSE,"Assumptions"}</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vsfdvfdsb" hidden="1">#REF!</definedName>
    <definedName name="se" hidden="1">{"consolidated",#N/A,FALSE,"Sheet1";"cms",#N/A,FALSE,"Sheet1";"fse",#N/A,FALSE,"Sheet1"}</definedName>
    <definedName name="Seller_Name">#REF!</definedName>
    <definedName name="Seller_Share_Price">#REF!</definedName>
    <definedName name="sencount" hidden="1">1</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bgsfbgsfbg" hidden="1">#REF!</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P" hidden="1">40263.6528356482</definedName>
    <definedName name="sfs" localSheetId="0" hidden="1">{#N/A,#N/A,FALSE,"model"}</definedName>
    <definedName name="sfs" localSheetId="1" hidden="1">{#N/A,#N/A,FALSE,"model"}</definedName>
    <definedName name="sfs" hidden="1">{#N/A,#N/A,FALSE,"model"}</definedName>
    <definedName name="sfsdfsf" hidden="1">{"First Page",#N/A,FALSE,"Surfactants LBO";"Second Page",#N/A,FALSE,"Surfactants LBO"}</definedName>
    <definedName name="sfsf" hidden="1">#REF!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are_Price">#REF!</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6</definedName>
    <definedName name="solver_nwt" hidden="1">1</definedName>
    <definedName name="solver_opt" hidden="1">#REF!</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OLECNOST">#REF!</definedName>
    <definedName name="SPOLECNOST_FULL">#REF!</definedName>
    <definedName name="SPOLECNOST_TXT">#REF!</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acscs" localSheetId="0" hidden="1">{#N/A,#N/A,FALSE,"main";#N/A,#N/A,FALSE,"Purchase"}</definedName>
    <definedName name="ssacscs" localSheetId="1" hidden="1">{#N/A,#N/A,FALSE,"main";#N/A,#N/A,FALSE,"Purchase"}</definedName>
    <definedName name="ssacscs" hidden="1">{#N/A,#N/A,FALSE,"main";#N/A,#N/A,FALSE,"Purchase"}</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y" hidden="1">#REF!</definedName>
    <definedName name="Stats" hidden="1">{#N/A,#N/A,TRUE,"Pro Forma";#N/A,#N/A,TRUE,"PF_Bal";#N/A,#N/A,TRUE,"PF_INC";#N/A,#N/A,TRUE,"CBE";#N/A,#N/A,TRUE,"SWK"}</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ructure">#REF!</definedName>
    <definedName name="stub1">#REF!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vfs" hidden="1">{"comps2",#N/A,FALSE,"AERO";"footnotes",#N/A,FALSE,"AERO"}</definedName>
    <definedName name="sw" hidden="1">#REF!,#REF!,#REF!,#REF!,#REF!,#REF!,#REF!,#REF!,#REF!,#REF!,#REF!,#REF!,#REF!,#REF!,#REF!,#REF!,#REF!,#REF!,#REF!,#REF!,#REF!,#REF!,#REF!,#REF!,#REF!,#REF!,#REF!,#REF!,#REF!</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n">#REF!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_1_3_FOR_13_DTA_FA">#REF!</definedName>
    <definedName name="TAB_1_3_FOR_13_DTA_FA_INT">#REF!</definedName>
    <definedName name="TAB_1_3_FOR_13_DTA_FI">#REF!</definedName>
    <definedName name="TAB_1_3_FOR_13_DTA_HFS">#REF!</definedName>
    <definedName name="TAB_1_3_FOR_13_DTA_IFRS16">#REF!</definedName>
    <definedName name="TAB_1_3_FOR_13_DTA_INV">#REF!</definedName>
    <definedName name="TAB_1_3_FOR_13_DTA_LIAB">#REF!</definedName>
    <definedName name="TAB_1_3_FOR_13_DTA_LOAN">#REF!</definedName>
    <definedName name="TAB_1_3_FOR_13_DTA_PAY_DER">#REF!</definedName>
    <definedName name="TAB_1_3_FOR_13_DTA_PROV">#REF!</definedName>
    <definedName name="TAB_1_3_FOR_13_DTA_REC">#REF!</definedName>
    <definedName name="TAB_1_3_FOR_13_DTA_REC_DER">#REF!</definedName>
    <definedName name="TAB_1_3_FOR_13_DTL_FA">#REF!</definedName>
    <definedName name="TAB_1_3_FOR_13_DTL_FA_INT">#REF!</definedName>
    <definedName name="TAB_1_3_FOR_13_DTL_FI">#REF!</definedName>
    <definedName name="TAB_1_3_FOR_13_DTL_HFS">#REF!</definedName>
    <definedName name="TAB_1_3_FOR_13_DTL_IFRS16">#REF!</definedName>
    <definedName name="TAB_1_3_FOR_13_DTL_INV">#REF!</definedName>
    <definedName name="TAB_1_3_FOR_13_DTL_LIAB">#REF!</definedName>
    <definedName name="TAB_1_3_FOR_13_DTL_LOAN">#REF!</definedName>
    <definedName name="TAB_1_3_FOR_13_DTL_PAY_DER">#REF!</definedName>
    <definedName name="TAB_1_3_FOR_13_DTL_PROV">#REF!</definedName>
    <definedName name="TAB_1_3_FOR_13_DTL_REC">#REF!</definedName>
    <definedName name="TAB_1_3_FOR_13_DTL_REC_DER">#REF!</definedName>
    <definedName name="TAB_1_4_FUNPL_ACQCONTLIAB">#REF!</definedName>
    <definedName name="TAB_1_4_FUNPL_ACQIDENTITA">#REF!</definedName>
    <definedName name="TAB_1_4_FUNPL_ACQUISREVAL">#REF!</definedName>
    <definedName name="TAB_1_4_FUNPL_ASSETNOTRECOG">#REF!</definedName>
    <definedName name="TAB_1_4_FUNPL_BORRCOSTS">#REF!</definedName>
    <definedName name="TAB_1_4_FUNPL_DATA_CAS">#REF!</definedName>
    <definedName name="TAB_1_4_FUNPL_DEFERCONSID">#REF!</definedName>
    <definedName name="TAB_1_4_FUNPL_DEFERREDTAX">#REF!</definedName>
    <definedName name="TAB_1_4_FUNPL_DEPRECIATADJ">#REF!</definedName>
    <definedName name="TAB_1_4_FUNPL_DISCONTINOP">#REF!</definedName>
    <definedName name="TAB_1_4_FUNPL_DISCOUNT">#REF!</definedName>
    <definedName name="TAB_1_4_FUNPL_EFFINTRATE">#REF!</definedName>
    <definedName name="TAB_1_4_FUNPL_EMPLBENEF">#REF!</definedName>
    <definedName name="TAB_1_4_FUNPL_EXPLORATADJ">#REF!</definedName>
    <definedName name="TAB_1_4_FUNPL_GENREPAIR">#REF!</definedName>
    <definedName name="TAB_1_4_FUNPL_HELDFORSALE">#REF!</definedName>
    <definedName name="TAB_1_4_FUNPL_IMPAIRMADJ">#REF!</definedName>
    <definedName name="TAB_1_4_FUNPL_INVESTPROPER">#REF!</definedName>
    <definedName name="TAB_1_4_FUNPL_LEASIN">#REF!</definedName>
    <definedName name="TAB_1_4_FUNPL_LEASOUT">#REF!</definedName>
    <definedName name="TAB_1_4_FUNPL_LOCALREVAL">#REF!</definedName>
    <definedName name="TAB_1_4_FUNPL_MAPPINGCORR">#REF!</definedName>
    <definedName name="TAB_1_4_FUNPL_MERGER">#REF!</definedName>
    <definedName name="TAB_1_4_FUNPL_NCI">#REF!</definedName>
    <definedName name="TAB_1_4_FUNPL_OCI">#REF!</definedName>
    <definedName name="TAB_1_4_FUNPL_OTHERADJUST1">#REF!</definedName>
    <definedName name="TAB_1_4_FUNPL_OTHERADJUST2">#REF!</definedName>
    <definedName name="TAB_1_4_FUNPL_OTHERADJUST3">#REF!</definedName>
    <definedName name="TAB_1_4_FUNPL_POCMETHOD">#REF!</definedName>
    <definedName name="TAB_1_4_FUNPL_POSTAUDITADJ">#REF!</definedName>
    <definedName name="TAB_1_4_FUNPL_PROVLIQUID">#REF!</definedName>
    <definedName name="TAB_1_4_FUNPL_PROVOTHER">#REF!</definedName>
    <definedName name="TAB_1_4_FUNPL_PROVPERSON">#REF!</definedName>
    <definedName name="TAB_1_4_FUNPL_PROVREPAIRS">#REF!</definedName>
    <definedName name="TAB_1_4_FUNPL_RECLASEQUITY">#REF!</definedName>
    <definedName name="TAB_1_4_FUNPL_RECLASFIXAS">#REF!</definedName>
    <definedName name="TAB_1_4_FUNPL_RECLASOTHER">#REF!</definedName>
    <definedName name="TAB_1_4_FUNPL_REVALCONTRIB">#REF!</definedName>
    <definedName name="TAB_1_4_FUNPL_REVALFININV">#REF!</definedName>
    <definedName name="TAB_1_4_FUNPL_SOCFUND">#REF!</definedName>
    <definedName name="TAB_1_4_FUNPL_SPAREPARTS">#REF!</definedName>
    <definedName name="TAB_1_4_FUNPL_SPLIT">#REF!</definedName>
    <definedName name="TAB_1_4_FUNSPL_ACQCONTLIAB">#REF!</definedName>
    <definedName name="TAB_1_4_FUNSPL_ACQIDENTITA">#REF!</definedName>
    <definedName name="TAB_1_4_FUNSPL_ACQUISREVAL">#REF!</definedName>
    <definedName name="TAB_1_4_FUNSPL_ASSETNOTRECOG">#REF!</definedName>
    <definedName name="TAB_1_4_FUNSPL_BORRCOSTS">#REF!</definedName>
    <definedName name="TAB_1_4_FUNSPL_DATA_CAS">#REF!</definedName>
    <definedName name="TAB_1_4_FUNSPL_DEFERCONSID">#REF!</definedName>
    <definedName name="TAB_1_4_FUNSPL_DEFERREDTAX">#REF!</definedName>
    <definedName name="TAB_1_4_FUNSPL_DEPRECIATADJ">#REF!</definedName>
    <definedName name="TAB_1_4_FUNSPL_DISCONTINOP">#REF!</definedName>
    <definedName name="TAB_1_4_FUNSPL_DISCOUNT">#REF!</definedName>
    <definedName name="TAB_1_4_FUNSPL_EFFINTRATE">#REF!</definedName>
    <definedName name="TAB_1_4_FUNSPL_EMPLBENEF">#REF!</definedName>
    <definedName name="TAB_1_4_FUNSPL_EXPLORATADJ">#REF!</definedName>
    <definedName name="TAB_1_4_FUNSPL_GENREPAIR">#REF!</definedName>
    <definedName name="TAB_1_4_FUNSPL_HELDFORSALE">#REF!</definedName>
    <definedName name="TAB_1_4_FUNSPL_IMPAIRMADJ">#REF!</definedName>
    <definedName name="TAB_1_4_FUNSPL_INVESTPROPER">#REF!</definedName>
    <definedName name="TAB_1_4_FUNSPL_LEASIN">#REF!</definedName>
    <definedName name="TAB_1_4_FUNSPL_LEASOUT">#REF!</definedName>
    <definedName name="TAB_1_4_FUNSPL_LOCALREVAL">#REF!</definedName>
    <definedName name="TAB_1_4_FUNSPL_MAPPINGCORR">#REF!</definedName>
    <definedName name="TAB_1_4_FUNSPL_MERGER">#REF!</definedName>
    <definedName name="TAB_1_4_FUNSPL_NCI">#REF!</definedName>
    <definedName name="TAB_1_4_FUNSPL_OCI">#REF!</definedName>
    <definedName name="TAB_1_4_FUNSPL_OTHERADJUST1">#REF!</definedName>
    <definedName name="TAB_1_4_FUNSPL_OTHERADJUST2">#REF!</definedName>
    <definedName name="TAB_1_4_FUNSPL_OTHERADJUST3">#REF!</definedName>
    <definedName name="TAB_1_4_FUNSPL_POCMETHOD">#REF!</definedName>
    <definedName name="TAB_1_4_FUNSPL_POSTAUDITADJ">#REF!</definedName>
    <definedName name="TAB_1_4_FUNSPL_PROVLIQUID">#REF!</definedName>
    <definedName name="TAB_1_4_FUNSPL_PROVOTHER">#REF!</definedName>
    <definedName name="TAB_1_4_FUNSPL_PROVPERSON">#REF!</definedName>
    <definedName name="TAB_1_4_FUNSPL_PROVREPAIRS">#REF!</definedName>
    <definedName name="TAB_1_4_FUNSPL_RECLASEQUITY">#REF!</definedName>
    <definedName name="TAB_1_4_FUNSPL_RECLASFIXAS">#REF!</definedName>
    <definedName name="TAB_1_4_FUNSPL_RECLASOTHER">#REF!</definedName>
    <definedName name="TAB_1_4_FUNSPL_REVALCONTRIB">#REF!</definedName>
    <definedName name="TAB_1_4_FUNSPL_REVALFININV">#REF!</definedName>
    <definedName name="TAB_1_4_FUNSPL_SOCFUND">#REF!</definedName>
    <definedName name="TAB_1_4_FUNSPL_SPAREPARTS">#REF!</definedName>
    <definedName name="TAB_1_4_FUNSPL_SPLIT">#REF!</definedName>
    <definedName name="TAB_1_4_NATPL_ACQCONTLIAB">#REF!</definedName>
    <definedName name="TAB_1_4_NATPL_ACQIDENTITA">#REF!</definedName>
    <definedName name="TAB_1_4_NATPL_ACQUISREVAL">#REF!</definedName>
    <definedName name="TAB_1_4_NATPL_ASSETNOTRECOG">#REF!</definedName>
    <definedName name="TAB_1_4_NATPL_BORRCOSTS">#REF!</definedName>
    <definedName name="TAB_1_4_NATPL_DATA_CAS">#REF!</definedName>
    <definedName name="TAB_1_4_NATPL_DEFERCONSID">#REF!</definedName>
    <definedName name="TAB_1_4_NATPL_DEFERREDTAX">#REF!</definedName>
    <definedName name="TAB_1_4_NATPL_DEPRECIATADJ">#REF!</definedName>
    <definedName name="TAB_1_4_NATPL_DISCONTINOP">#REF!</definedName>
    <definedName name="TAB_1_4_NATPL_DISCOUNT">#REF!</definedName>
    <definedName name="TAB_1_4_NATPL_EFFINTRATE">#REF!</definedName>
    <definedName name="TAB_1_4_NATPL_EMPLBENEF">#REF!</definedName>
    <definedName name="TAB_1_4_NATPL_EXPLORATADJ">#REF!</definedName>
    <definedName name="TAB_1_4_NATPL_GENREPAIR">#REF!</definedName>
    <definedName name="TAB_1_4_NATPL_HELDFORSALE">#REF!</definedName>
    <definedName name="TAB_1_4_NATPL_IFRS9ADJ">#REF!</definedName>
    <definedName name="TAB_1_4_NATPL_IMPAIRMADJ">#REF!</definedName>
    <definedName name="TAB_1_4_NATPL_INVESTPROPER">#REF!</definedName>
    <definedName name="TAB_1_4_NATPL_LEASIN">#REF!</definedName>
    <definedName name="TAB_1_4_NATPL_LEASOUT">#REF!</definedName>
    <definedName name="TAB_1_4_NATPL_LOCALREVAL">#REF!</definedName>
    <definedName name="TAB_1_4_NATPL_MAPPINGCORR">#REF!</definedName>
    <definedName name="TAB_1_4_NATPL_MERGER">#REF!</definedName>
    <definedName name="TAB_1_4_NATPL_NCI">#REF!</definedName>
    <definedName name="TAB_1_4_NATPL_OCI">#REF!</definedName>
    <definedName name="TAB_1_4_NATPL_OTHERADJUST1">#REF!</definedName>
    <definedName name="TAB_1_4_NATPL_OTHERADJUST2">#REF!</definedName>
    <definedName name="TAB_1_4_NATPL_OTHERADJUST3">#REF!</definedName>
    <definedName name="TAB_1_4_NATPL_POCMETHOD">#REF!</definedName>
    <definedName name="TAB_1_4_NATPL_POSTAUDITADJ">#REF!</definedName>
    <definedName name="TAB_1_4_NATPL_PROVLIQUID">#REF!</definedName>
    <definedName name="TAB_1_4_NATPL_PROVOTHER">#REF!</definedName>
    <definedName name="TAB_1_4_NATPL_PROVPERSON">#REF!</definedName>
    <definedName name="TAB_1_4_NATPL_PROVREPAIRS">#REF!</definedName>
    <definedName name="TAB_1_4_NATPL_RECLASEQUITY">#REF!</definedName>
    <definedName name="TAB_1_4_NATPL_RECLASFIXAS">#REF!</definedName>
    <definedName name="TAB_1_4_NATPL_RECLASOTHER">#REF!</definedName>
    <definedName name="TAB_1_4_NATPL_REVALCONTRIB">#REF!</definedName>
    <definedName name="TAB_1_4_NATPL_REVALFININV">#REF!</definedName>
    <definedName name="TAB_1_4_NATPL_SOCFUND">#REF!</definedName>
    <definedName name="TAB_1_4_NATPL_SPAREPARTS">#REF!</definedName>
    <definedName name="TAB_1_4_NATPL_SPLIT">#REF!</definedName>
    <definedName name="TAB_1_4_NATSPL_ACQCONTLIAB">#REF!</definedName>
    <definedName name="TAB_1_4_NATSPL_ACQIDENTITA">#REF!</definedName>
    <definedName name="TAB_1_4_NATSPL_ACQUISREVAL">#REF!</definedName>
    <definedName name="TAB_1_4_NATSPL_ASSETNOTRECOG">#REF!</definedName>
    <definedName name="TAB_1_4_NATSPL_BORRCOSTS">#REF!</definedName>
    <definedName name="TAB_1_4_NATSPL_DATA_CAS">#REF!</definedName>
    <definedName name="TAB_1_4_NATSPL_DEFERCONSID">#REF!</definedName>
    <definedName name="TAB_1_4_NATSPL_DEFERREDTAX">#REF!</definedName>
    <definedName name="TAB_1_4_NATSPL_DEPRECIATADJ">#REF!</definedName>
    <definedName name="TAB_1_4_NATSPL_DISCONTINOP">#REF!</definedName>
    <definedName name="TAB_1_4_NATSPL_DISCOUNT">#REF!</definedName>
    <definedName name="TAB_1_4_NATSPL_EFFINTRATE">#REF!</definedName>
    <definedName name="TAB_1_4_NATSPL_EMPLBENEF">#REF!</definedName>
    <definedName name="TAB_1_4_NATSPL_EXPLORATADJ">#REF!</definedName>
    <definedName name="TAB_1_4_NATSPL_GENREPAIR">#REF!</definedName>
    <definedName name="TAB_1_4_NATSPL_HELDFORSALE">#REF!</definedName>
    <definedName name="TAB_1_4_NATSPL_IFRS9ADJ">#REF!</definedName>
    <definedName name="TAB_1_4_NATSPL_IMPAIRMADJ">#REF!</definedName>
    <definedName name="TAB_1_4_NATSPL_INVESTPROPER">#REF!</definedName>
    <definedName name="TAB_1_4_NATSPL_LEASIN">#REF!</definedName>
    <definedName name="TAB_1_4_NATSPL_LEASOUT">#REF!</definedName>
    <definedName name="TAB_1_4_NATSPL_LOCALREVAL">#REF!</definedName>
    <definedName name="TAB_1_4_NATSPL_MAPPINGCORR">#REF!</definedName>
    <definedName name="TAB_1_4_NATSPL_MERGER">#REF!</definedName>
    <definedName name="TAB_1_4_NATSPL_NCI">#REF!</definedName>
    <definedName name="TAB_1_4_NATSPL_OCI">#REF!</definedName>
    <definedName name="TAB_1_4_NATSPL_OTHERADJUST1">#REF!</definedName>
    <definedName name="TAB_1_4_NATSPL_OTHERADJUST2">#REF!</definedName>
    <definedName name="TAB_1_4_NATSPL_OTHERADJUST3">#REF!</definedName>
    <definedName name="TAB_1_4_NATSPL_POCMETHOD">#REF!</definedName>
    <definedName name="TAB_1_4_NATSPL_POSTAUDITADJ">#REF!</definedName>
    <definedName name="TAB_1_4_NATSPL_PROVLIQUID">#REF!</definedName>
    <definedName name="TAB_1_4_NATSPL_PROVOTHER">#REF!</definedName>
    <definedName name="TAB_1_4_NATSPL_PROVPERSON">#REF!</definedName>
    <definedName name="TAB_1_4_NATSPL_PROVREPAIRS">#REF!</definedName>
    <definedName name="TAB_1_4_NATSPL_RECLASEQUITY">#REF!</definedName>
    <definedName name="TAB_1_4_NATSPL_RECLASFIXAS">#REF!</definedName>
    <definedName name="TAB_1_4_NATSPL_RECLASOTHER">#REF!</definedName>
    <definedName name="TAB_1_4_NATSPL_REVALCONTRIB">#REF!</definedName>
    <definedName name="TAB_1_4_NATSPL_REVALFININV">#REF!</definedName>
    <definedName name="TAB_1_4_NATSPL_SOCFUND">#REF!</definedName>
    <definedName name="TAB_1_4_NATSPL_SPAREPARTS">#REF!</definedName>
    <definedName name="TAB_1_4_NATSPL_SPLIT">#REF!</definedName>
    <definedName name="TAB_11_2_ICO_LEAS_EXP_ICO">"#REF'!#REF!"</definedName>
    <definedName name="TAB_13_1_DT_TAX_LOSS_1_DTA_NOT_DISCLOSED">#REF!</definedName>
    <definedName name="TAB_13_1_DT_TAX_LOSS_2_DTA_NOT_DISCLOSED">#REF!</definedName>
    <definedName name="TAB_14_2_KEY">#REF!</definedName>
    <definedName name="TAB_14_2_VALUE">#REF!</definedName>
    <definedName name="TAB_14_7_KEY">#REF!</definedName>
    <definedName name="TAB_14_7_VALUE">#REF!</definedName>
    <definedName name="TAB_15_KEY">#REF!</definedName>
    <definedName name="TAB_15_VALUE">#REF!</definedName>
    <definedName name="TAB_16_NUM_EMPL">#REF!</definedName>
    <definedName name="TAB_16_NUM_MEMB">#REF!</definedName>
    <definedName name="TAB_161_SHOW_HIDE">#REF!</definedName>
    <definedName name="TAB_17_3_IC_KKCG">"#REF'!#REF!"</definedName>
    <definedName name="TAB_17_3_IC_KKTEC">"#REF'!#REF!"</definedName>
    <definedName name="TAB_17_3_IC_MNDAG">"#REF'!#REF!"</definedName>
    <definedName name="TAB_17_3_IC_MNDAS">"#REF'!#REF!"</definedName>
    <definedName name="TAB_17_3_IC_SAZGR">"#REF'!#REF!"</definedName>
    <definedName name="TAB_17_3_IC_TOTAL">"#REF'!#REF!"</definedName>
    <definedName name="TAB_5_1_UCET_IFRS_POHYB_VLOOKUP">#REF!</definedName>
    <definedName name="TAB_5_DATA_TOTAL">#REF!</definedName>
    <definedName name="TAB_5_E000000_EQ_OT_BONUSES_CAS">#REF!</definedName>
    <definedName name="TAB_5_E000000_EQ_OT_BONUSES_IFRS_ADJ">#REF!</definedName>
    <definedName name="TAB_5_E000000_EQ_OT_DIVID_WHT">#REF!</definedName>
    <definedName name="TAB_5_E000000_EQ_OT_DIVIDENDS">#REF!</definedName>
    <definedName name="TAB_5_POHYB_ID">#REF!</definedName>
    <definedName name="TAB_6_1_LTL_TR_FV">#REF!</definedName>
    <definedName name="TAB_6_1_LTP_HD_FV">#REF!</definedName>
    <definedName name="TAB_6_1_LTR_HD_FV">#REF!</definedName>
    <definedName name="TAB_6_1_LTR_TR_FV">#REF!</definedName>
    <definedName name="TAB_6_1_STL_TR_FV">#REF!</definedName>
    <definedName name="TAB_6_1_STP_HD_FV">#REF!</definedName>
    <definedName name="TAB_6_1_STR_HD_FV">#REF!</definedName>
    <definedName name="TAB_6_1_STR_TR_FV">#REF!</definedName>
    <definedName name="TAB_9_1_1_FOR_9_1_3_OT_ST_REC_OVERDUE">#REF!</definedName>
    <definedName name="TAB_9_1_1_FOR_9_1_3_ST_CA_OVERDUE">#REF!</definedName>
    <definedName name="TAB_9_1_1_FOR_9_1_3_ST_GD_OVERDUE">#REF!</definedName>
    <definedName name="TAB_9_1_1_FOR_9_1_3_ST_ICO_LOAN_OVERDUE">#REF!</definedName>
    <definedName name="TAB_9_1_1_FOR_9_1_3_ST_LEAS_OVERDUE">#REF!</definedName>
    <definedName name="TAB_9_1_1_FOR_9_1_3_ST_REC_OVERDUE">#REF!</definedName>
    <definedName name="TAB_9_1_1_ST_ADVS">#REF!</definedName>
    <definedName name="TAB_9_1_1_ST_CA">#REF!</definedName>
    <definedName name="TAB_9_1_1_ST_CC">#REF!</definedName>
    <definedName name="TAB_9_1_1_ST_FIN_LEAS">#REF!</definedName>
    <definedName name="TAB_9_1_1_ST_GDREF">#REF!</definedName>
    <definedName name="TAB_9_1_1_ST_LOAN_ICO">#REF!</definedName>
    <definedName name="TAB_9_1_1_ST_PARTNER">#REF!</definedName>
    <definedName name="TAB_9_1_1_ST_PREPEX">#REF!</definedName>
    <definedName name="TAB_9_1_ADVS_MAT_OVER5">#REF!</definedName>
    <definedName name="TAB_9_1_ADVS_MAT1">#REF!</definedName>
    <definedName name="TAB_9_1_ADVS_MAT1_5">#REF!</definedName>
    <definedName name="TAB_9_1_CC_MAT_OVER5">#REF!</definedName>
    <definedName name="TAB_9_1_CC_MAT1">#REF!</definedName>
    <definedName name="TAB_9_1_CC_MAT1_5">#REF!</definedName>
    <definedName name="TAB_9_1_CONT_ASSET_MAT_OVER5">#REF!</definedName>
    <definedName name="TAB_9_1_CONT_ASSET_MAT1">#REF!</definedName>
    <definedName name="TAB_9_1_CONT_ASSETS_MAT1_5">#REF!</definedName>
    <definedName name="TAB_9_1_ELIM_DLKAUCVR">#REF!</definedName>
    <definedName name="TAB_9_1_ELIM_DLLEAS">#REF!</definedName>
    <definedName name="TAB_9_1_ELIM_DLSKUP">#REF!</definedName>
    <definedName name="TAB_9_1_ELIM_DLSML">#REF!</definedName>
    <definedName name="TAB_9_1_ELIM_DLZAL">#REF!</definedName>
    <definedName name="TAB_9_1_ELIM_DNPO">#REF!</definedName>
    <definedName name="TAB_9_1_ELIM_DSMLNA">#REF!</definedName>
    <definedName name="TAB_9_1_ELIM_KRKAUCVR">#REF!</definedName>
    <definedName name="TAB_9_1_ELIM_KRLEAS">#REF!</definedName>
    <definedName name="TAB_9_1_ELIM_KROSTPOHL">#REF!</definedName>
    <definedName name="TAB_9_1_ELIM_KRSKUP">#REF!</definedName>
    <definedName name="TAB_9_1_ELIM_KRSML">#REF!</definedName>
    <definedName name="TAB_9_1_ELIM_KRZAL">#REF!</definedName>
    <definedName name="TAB_9_1_ELIM_NPO">#REF!</definedName>
    <definedName name="TAB_9_1_ELIM_OBCHP">#REF!</definedName>
    <definedName name="TAB_9_1_ELIM_OSTDL">#REF!</definedName>
    <definedName name="TAB_9_1_ELIM_SMLNA">#REF!</definedName>
    <definedName name="TAB_9_1_FIN_LEAS_BR_MAT_OVER5">#REF!</definedName>
    <definedName name="TAB_9_1_FIN_LEAS_BR_MAT1">#REF!</definedName>
    <definedName name="TAB_9_1_FIN_LEAS_BR_MAT1_5">#REF!</definedName>
    <definedName name="TAB_9_1_FIN_LEAS_INSTAL_MAT_OVER5">#REF!</definedName>
    <definedName name="TAB_9_1_FIN_LEAS_INSTAL_MAT1">#REF!</definedName>
    <definedName name="TAB_9_1_FIN_LEAS_INSTAL_MAT1_5">#REF!</definedName>
    <definedName name="TAB_9_1_GDREF_MAT_OVER5">#REF!</definedName>
    <definedName name="TAB_9_1_GDREF_MAT1">#REF!</definedName>
    <definedName name="TAB_9_1_GDREF_MAT1_5">#REF!</definedName>
    <definedName name="TAB_9_1_LOAN_GR_INSTA_MAT_OVER5">#REF!</definedName>
    <definedName name="TAB_9_1_LOAN_GR_INSTA_MAT1">#REF!</definedName>
    <definedName name="TAB_9_1_LOAN_GR_INSTA_MAT1_5">#REF!</definedName>
    <definedName name="TAB_9_1_LOAN_GR_MAT_OVER5">#REF!</definedName>
    <definedName name="TAB_9_1_LOAN_GR_MAT1">#REF!</definedName>
    <definedName name="TAB_9_1_LOAN_GR_MAT1_5">#REF!</definedName>
    <definedName name="TAB_9_1_OTHER_LT_RECEIV_INSTAL_MAT_OVER5">#REF!</definedName>
    <definedName name="TAB_9_1_OTHER_LT_RECEIV_INSTAL_MAT1_5">#REF!</definedName>
    <definedName name="TAB_9_1_OTHER_LT_RECEIV_MAT_OVER5">#REF!</definedName>
    <definedName name="TAB_9_1_OTHER_LT_RECEIV_MAT1_5">#REF!</definedName>
    <definedName name="TAB_9_1_PREPEX_MAT_OVER5">#REF!</definedName>
    <definedName name="TAB_9_1_PREPEX_MAT1">#REF!</definedName>
    <definedName name="TAB_9_1_PREPEX_MAT1_5">#REF!</definedName>
    <definedName name="TAB_9_2_CONTRL_M1">#REF!</definedName>
    <definedName name="TAB_9_2_CONTRL_M1_5">#REF!</definedName>
    <definedName name="TAB_9_2_CONTRL_M5">#REF!</definedName>
    <definedName name="TAB_9_2_DEBT_M1">#REF!</definedName>
    <definedName name="TAB_9_2_DEBT_M1_5">#REF!</definedName>
    <definedName name="TAB_9_2_DEBT_M5">#REF!</definedName>
    <definedName name="TAB_9_2_DEBT_TOT_M1">#REF!</definedName>
    <definedName name="TAB_9_2_DEBT_TOT_M1_5">#REF!</definedName>
    <definedName name="TAB_9_2_DEBT_TOT_M5">#REF!</definedName>
    <definedName name="TAB_9_2_DEFREV_M1">#REF!</definedName>
    <definedName name="TAB_9_2_DEFREV_M1_5">#REF!</definedName>
    <definedName name="TAB_9_2_DEFREV_M5">#REF!</definedName>
    <definedName name="TAB_9_2_DLZAV_M1_5">#REF!</definedName>
    <definedName name="TAB_9_2_DLZAV_M5">#REF!</definedName>
    <definedName name="TAB_9_2_ELIM_DLCONTRL">#REF!</definedName>
    <definedName name="TAB_9_2_ELIM_DLCP">#REF!</definedName>
    <definedName name="TAB_9_2_ELIM_DLSKUP">#REF!</definedName>
    <definedName name="TAB_9_2_ELIM_DLVPO">#REF!</definedName>
    <definedName name="TAB_9_2_ELIM_DLZAV">#REF!</definedName>
    <definedName name="TAB_9_2_ELIM_KRCONRL">#REF!</definedName>
    <definedName name="TAB_9_2_ELIM_KRCP">#REF!</definedName>
    <definedName name="TAB_9_2_ELIM_KRSKUP">#REF!</definedName>
    <definedName name="TAB_9_2_ELIM_KRVPO">#REF!</definedName>
    <definedName name="TAB_9_2_ELIM_KRZAV">#REF!</definedName>
    <definedName name="TAB_9_2_LEAS_M1">#REF!</definedName>
    <definedName name="TAB_9_2_LEAS_M1_5">#REF!</definedName>
    <definedName name="TAB_9_2_LEAS_M5">#REF!</definedName>
    <definedName name="TAB_9_2_LEAS_TOT_M1">#REF!</definedName>
    <definedName name="TAB_9_2_LEAS_TOT_M1_5">#REF!</definedName>
    <definedName name="TAB_9_2_LEAS_TOT_M5">#REF!</definedName>
    <definedName name="TAB_9_2_PBL_BANK_LOAN_PBL_MAT_1Y">#REF!</definedName>
    <definedName name="TAB_9_2_PBL_BANK_LOAN_PBL_MAT_FROM1_5_Y">#REF!</definedName>
    <definedName name="TAB_9_2_PBL_BANK_LOAN_PBL_MAT_MORE_5Y">#REF!</definedName>
    <definedName name="TAB_9_2_PBL_DEBT_SEC_PBL_MAT_1Y">#REF!</definedName>
    <definedName name="TAB_9_2_PBL_DEBT_SEC_PBL_MAT_FROM1_5_Y">#REF!</definedName>
    <definedName name="TAB_9_2_PBL_DEBT_SEC_PBL_MAT_MORE_5Y">#REF!</definedName>
    <definedName name="TAB_9_2_PBL_GROUP_LOAN_PBL_MAT_1Y">#REF!</definedName>
    <definedName name="TAB_9_2_PBL_GROUP_LOAN_PBL_MAT_FROM1_5_Y">#REF!</definedName>
    <definedName name="TAB_9_2_PBL_GROUP_LOAN_PBL_MAT_MORE_5Y">#REF!</definedName>
    <definedName name="TAB_9_2_PBL_OTHER_LOAN_OUT_PBL_MAT_1Y">#REF!</definedName>
    <definedName name="TAB_9_2_PBL_OTHER_LOAN_OUT_PBL_MAT_FROM1_5_Y">#REF!</definedName>
    <definedName name="TAB_9_2_PBL_OTHER_LOAN_OUT_PBL_MAT_MORE_5Y">#REF!</definedName>
    <definedName name="TAB_9_2_SKUP_M1">#REF!</definedName>
    <definedName name="TAB_9_2_SKUP_M1_5">#REF!</definedName>
    <definedName name="TAB_9_2_SKUP_M5">#REF!</definedName>
    <definedName name="TAB_9_2_SKUP_TOT_M1">#REF!</definedName>
    <definedName name="TAB_9_2_SKUP_TOT_M1_5">#REF!</definedName>
    <definedName name="TAB_9_2_SKUP_TOT_M5">#REF!</definedName>
    <definedName name="TAB_9_5_DISC">#REF!</definedName>
    <definedName name="TAB_9_6_LOAN_HDG_LIST">#REF!</definedName>
    <definedName name="TAB_STATUS_1_3">#REF!</definedName>
    <definedName name="TAB_STATUS_1_4">#REF!</definedName>
    <definedName name="TAB_STATUS_10">#REF!</definedName>
    <definedName name="TAB_STATUS_11_1">#REF!</definedName>
    <definedName name="TAB_STATUS_11_2">#REF!</definedName>
    <definedName name="TAB_STATUS_12">#REF!</definedName>
    <definedName name="TAB_STATUS_13_1">#REF!</definedName>
    <definedName name="TAB_STATUS_13_2">#REF!</definedName>
    <definedName name="TAB_STATUS_14_1">#REF!</definedName>
    <definedName name="TAB_STATUS_14_10">#REF!</definedName>
    <definedName name="TAB_STATUS_14_2">#REF!</definedName>
    <definedName name="TAB_STATUS_14_3">#REF!</definedName>
    <definedName name="TAB_STATUS_14_4">#REF!</definedName>
    <definedName name="TAB_STATUS_14_5">#REF!</definedName>
    <definedName name="TAB_STATUS_14_6">#REF!</definedName>
    <definedName name="TAB_STATUS_14_7">#REF!</definedName>
    <definedName name="TAB_STATUS_14_8">#REF!</definedName>
    <definedName name="TAB_STATUS_14_9">#REF!</definedName>
    <definedName name="TAB_STATUS_16x">#REF!</definedName>
    <definedName name="TAB_STATUS_17_1">#REF!</definedName>
    <definedName name="TAB_STATUS_17_2">#REF!</definedName>
    <definedName name="TAB_STATUS_17_3">#REF!</definedName>
    <definedName name="TAB_STATUS_18">#REF!</definedName>
    <definedName name="TAB_STATUS_19">#REF!</definedName>
    <definedName name="TAB_STATUS_20">#REF!</definedName>
    <definedName name="TAB_STATUS_21">#REF!</definedName>
    <definedName name="TAB_STATUS_22">#REF!</definedName>
    <definedName name="TAB_STATUS_23">#REF!</definedName>
    <definedName name="TAB_STATUS_3">#REF!</definedName>
    <definedName name="TAB_STATUS_3_1">#REF!</definedName>
    <definedName name="TAB_STATUS_4">#REF!</definedName>
    <definedName name="TAB_STATUS_4_4">#REF!</definedName>
    <definedName name="TAB_STATUS_5">#REF!</definedName>
    <definedName name="TAB_STATUS_5_1">#REF!</definedName>
    <definedName name="TAB_STATUS_7_1">#REF!</definedName>
    <definedName name="TAB_STATUS_7_2">#REF!</definedName>
    <definedName name="TAB_STATUS_8">#REF!</definedName>
    <definedName name="TAB_STATUS_9_1x">#REF!</definedName>
    <definedName name="TAB_STATUS_9_2x">#REF!</definedName>
    <definedName name="TAB_STATUS_9_3">#REF!</definedName>
    <definedName name="TAB_STATUS_9_4">#REF!</definedName>
    <definedName name="TAB_STATUS_9_5">#REF!</definedName>
    <definedName name="TAB_STATUS_9_6x">#REF!</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ULKA">#REF!</definedName>
    <definedName name="Tabulky" hidden="1">#REF!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x_Rate">#REF!</definedName>
    <definedName name="TBdbName" hidden="1">"01731F15FDBD4DDDB4116344CAC68A58.mdb"</definedName>
    <definedName name="tbl_ProdInfo" hidden="1">#REF!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lco">#REF!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GHT_OF">#REF!</definedName>
    <definedName name="Titelw" localSheetId="0" hidden="1">{#N/A,#N/A,FALSE,"model"}</definedName>
    <definedName name="Titelw" localSheetId="1" hidden="1">{#N/A,#N/A,FALSE,"model"}</definedName>
    <definedName name="Titelw" hidden="1">{#N/A,#N/A,FALSE,"model"}</definedName>
    <definedName name="TOTAL_1_3">#REF!</definedName>
    <definedName name="TOTAL_1_4">#REF!</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t" hidden="1">{"away stand alones",#N/A,FALSE,"Target"}</definedName>
    <definedName name="TTT" localSheetId="0" hidden="1">{"'Income St Variance (ISV)'!$A$1:$L$71"}</definedName>
    <definedName name="TTT" localSheetId="1" hidden="1">{"'Income St Variance (ISV)'!$A$1:$L$71"}</definedName>
    <definedName name="TTT" hidden="1">{"'Income St Variance (ISV)'!$A$1:$L$71"}</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UCET_IFRS_KEY_1_3">#REF!</definedName>
    <definedName name="UCET_IFRS_KEY_1_4">#REF!</definedName>
    <definedName name="ugyi" hidden="1">{#N/A,#N/A,FALSE,"output";#N/A,#N/A,FALSE,"contrib";#N/A,#N/A,FALSE,"profile";#N/A,#N/A,FALSE,"comps"}</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my" hidden="1">{"comps",#N/A,FALSE,"comps";"notes",#N/A,FALSE,"comps"}</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i" localSheetId="0" hidden="1">{"Invest mit Steuern",#N/A,FALSE,"Rg."}</definedName>
    <definedName name="uni" localSheetId="1" hidden="1">{"Invest mit Steuern",#N/A,FALSE,"Rg."}</definedName>
    <definedName name="uni" hidden="1">{"Invest mit Steuern",#N/A,FALSE,"Rg."}</definedName>
    <definedName name="Units">#REF!</definedName>
    <definedName name="unknown1" localSheetId="0" hidden="1">{1}</definedName>
    <definedName name="unknown1" localSheetId="1" hidden="1">{1}</definedName>
    <definedName name="unknown1" hidden="1">{1}</definedName>
    <definedName name="Unterlagen" localSheetId="0" hidden="1">{#N/A,#N/A,FALSE,"Tagesmeldung"}</definedName>
    <definedName name="Unterlagen" localSheetId="1" hidden="1">{#N/A,#N/A,FALSE,"Tagesmeldung"}</definedName>
    <definedName name="Unterlagen" hidden="1">{#N/A,#N/A,FALSE,"Tagesmeldung"}</definedName>
    <definedName name="urfa" hidden="1">#REF!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#REF!</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aaaaavavv" hidden="1">#REF!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lbaTiskuAktivaCZ">#REF!</definedName>
    <definedName name="VolbaTiskuPasivaCZ">#REF!</definedName>
    <definedName name="VolbaTiskuVZaZCZ">#REF!</definedName>
    <definedName name="VOLUME_HY">#REF!</definedName>
    <definedName name="VOLUME_USD">#REF!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vsv" hidden="1">{"comp",#N/A,FALSE,"SPEC";"footnotes",#N/A,FALSE,"SPEC"}</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w" hidden="1">#REF!</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n" hidden="1">{"COMBINED",#N/A,FALSE,"BALANCE SHEET 2";"KRONE",#N/A,FALSE,"BALANCE SHEET 2";"INTERSYSTEMS",#N/A,FALSE,"BALANCE SHEET 2"}</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r" localSheetId="0" hidden="1">{#N/A,#N/A,FALSE,"model"}</definedName>
    <definedName name="wer" localSheetId="1" hidden="1">{#N/A,#N/A,FALSE,"model"}</definedName>
    <definedName name="wer" hidden="1">{#N/A,#N/A,FALSE,"model"}</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we" localSheetId="0" hidden="1">{#N/A,#N/A,FALSE,"SIM95"}</definedName>
    <definedName name="wewe" localSheetId="1" hidden="1">{#N/A,#N/A,FALSE,"SIM95"}</definedName>
    <definedName name="wewe" hidden="1">{#N/A,#N/A,FALSE,"SIM95"}</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IDE_OF">#REF!</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a" hidden="1">{#N/A,#N/A,FALSE,"Calc";#N/A,#N/A,FALSE,"Sensitivity";#N/A,#N/A,FALSE,"LT Earn.Dil.";#N/A,#N/A,FALSE,"Dil. AVP"}</definedName>
    <definedName name="WRN.1977" hidden="1">{"NHS97",#N/A,FALSE,"NHS96 "}</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7." hidden="1">{"NHS97",#N/A,FALSE,"NHS96 "}</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 hidden="1">{#N/A,#N/A,FALSE,"Calc";#N/A,#N/A,FALSE,"Sensitivity";#N/A,#N/A,FALSE,"LT Earn.Dil.";#N/A,#N/A,FALSE,"Dil. AVP"}</definedName>
    <definedName name="wrn.2.a" hidden="1">{#N/A,#N/A,FALSE,"Calc";#N/A,#N/A,FALSE,"Sensitivity";#N/A,#N/A,FALSE,"LT Earn.Dil.";#N/A,#N/A,FALSE,"Dil. AVP"}</definedName>
    <definedName name="wrn.2000" hidden="1">{"NHS97",#N/A,FALSE,"NHS96 "}</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505" hidden="1">{"assumption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_VALUATION." hidden="1">{#N/A,#N/A,FALSE,"A_D";#N/A,#N/A,FALSE,"WACC";#N/A,#N/A,FALSE,"DCF";#N/A,#N/A,FALSE,"A";#N/A,#N/A,FALSE,"LBO";#N/A,#N/A,FALSE,"C";#N/A,#N/A,FALSE,"impd";#N/A,#N/A,FALSE,"comps"}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_Dil." hidden="1">{#N/A,#N/A,FALSE,"Debt Accr";#N/A,#N/A,FALSE,"Stock Accr";#N/A,#N/A,FALSE,"Debt Stock Accr"}</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cqVal." hidden="1">{#N/A,#N/A,FALSE,"Acq-Val";#N/A,#N/A,FALSE,"Acq-Mult Val"}</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Models." hidden="1">{#N/A,#N/A,FALSE,"Summary";#N/A,#N/A,FALSE,"Projections";#N/A,#N/A,FALSE,"Mkt Mults";#N/A,#N/A,FALSE,"DCF";#N/A,#N/A,FALSE,"Accr Dil";#N/A,#N/A,FALSE,"PIC LBO";#N/A,#N/A,FALSE,"MULT10_4";#N/A,#N/A,FALSE,"CBI LBO"}</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Sheets." hidden="1">{#N/A,#N/A,FALSE,"Projections";#N/A,#N/A,FALSE,"Contribution_Stock";#N/A,#N/A,FALSE,"PF_Combo_Stock";#N/A,#N/A,FALSE,"Projections";#N/A,#N/A,FALSE,"Contribution_Cash";#N/A,#N/A,FALSE,"PF_Combo_Cash";#N/A,#N/A,FALSE,"IPO_Cash"}</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HEETS." hidden="1">{#N/A,#N/A,FALSE,"Adj Proj";#N/A,#N/A,FALSE,"Sheet1";#N/A,#N/A,FALSE,"LBO";#N/A,#N/A,FALSE,"LBOMER";#N/A,#N/A,FALSE,"WACC";#N/A,#N/A,FALSE,"DCF";#N/A,#N/A,FALSE,"DCFMER";#N/A,#N/A,FALSE,"Pooling";#N/A,#N/A,FALSE,"income";#N/A,#N/A,FALSE,"Offer"}</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2" hidden="1">{#N/A,#N/A,FALSE,"DCF";#N/A,#N/A,FALSE,"WACC";#N/A,#N/A,FALSE,"Sales_EBIT";#N/A,#N/A,FALSE,"Capex_Depreciation";#N/A,#N/A,FALSE,"WC";#N/A,#N/A,FALSE,"Interest";#N/A,#N/A,FALSE,"Assumptions"}</definedName>
    <definedName name="wrn.all.comp" hidden="1">{"equity comps",#N/A,FALSE,"CS Comps";"equity comps",#N/A,FALSE,"PS Comps";"equity comps",#N/A,FALSE,"GIC_Comps";"equity comps",#N/A,FALSE,"GIC2_Comps";"debt comps",#N/A,FALSE,"CS Comps";"debt comps",#N/A,FALSE,"PS Comps";"debt comps",#N/A,FALSE,"GIC_Comps";"debt comps",#N/A,FALSE,"GIC2_Comps"}</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ssumptionsa" hidden="1">{"casespecific",#N/A,FALSE,"Assumptions"}</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 hidden="1">{"away stand alones",#N/A,FALSE,"Target"}</definedName>
    <definedName name="wrn.away." hidden="1">{"away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Middle_Drivers." hidden="1">{#N/A,#N/A,TRUE,"DCF Summary (2)";#N/A,#N/A,TRUE,"DCF Summary";#N/A,"Middle Case Drivers",TRUE,"DCF"}</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ian." hidden="1">{#N/A,#N/A,FALSE,"output";#N/A,#N/A,FALSE,"contrib";#N/A,#N/A,FALSE,"profile";#N/A,#N/A,FALSE,"comps"}</definedName>
    <definedName name="wrn.brians" hidden="1">{#N/A,#N/A,FALSE,"output";#N/A,#N/A,FALSE,"contrib";#N/A,#N/A,FALSE,"profile";#N/A,#N/A,FALSE,"comps"}</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sha" hidden="1">{"assumption cash",#N/A,TRUE,"Merger";"has gets cash",#N/A,TRUE,"Merger";"accretion dilution",#N/A,TRUE,"Merger";"comparison credit stats",#N/A,TRUE,"Merger";"pf credit stats",#N/A,TRUE,"Merger";"pf sheets",#N/A,TRUE,"Merger"}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2" hidden="1">{#N/A,#N/A,FALSE,"Contribution Analysis"}</definedName>
    <definedName name="wrn.cooper." hidden="1">{#N/A,#N/A,TRUE,"Pro Forma";#N/A,#N/A,TRUE,"PF_Bal";#N/A,#N/A,TRUE,"PF_INC";#N/A,#N/A,TRUE,"CBE";#N/A,#N/A,TRUE,"SWK"}</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3"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rwin." hidden="1">{#N/A,#N/A,FALSE,"Title";#N/A,#N/A,FALSE,"Assumptions";#N/A,#N/A,FALSE,"Bidder";#N/A,#N/A,FALSE,"Target";#N/A,#N/A,FALSE,"Curr";#N/A,#N/A,FALSE,"Prosp";#N/A,#N/A,FALSE,"Prosp+1";#N/A,#N/A,FALSE,"Summary";#N/A,#N/A,FALSE,"Debtsched";#N/A,#N/A,FALSE,"Sensitivities"}</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il_anal." hidden="1">{"hiden",#N/A,FALSE,"14";"hidden",#N/A,FALSE,"16";"hidden",#N/A,FALSE,"18";"hidden",#N/A,FALSE,"20"}</definedName>
    <definedName name="wrn.dil_anal.1" hidden="1">{"hiden",#N/A,FALSE,"14";"hidden",#N/A,FALSE,"16";"hidden",#N/A,FALSE,"18";"hidden",#N/A,FALSE,"20"}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hand." hidden="1">{"comps",#N/A,FALSE,"HANDPACK";"footnotes",#N/A,FALSE,"HANDPACK"}</definedName>
    <definedName name="wrn.documenthand.1" hidden="1">{"comps",#N/A,FALSE,"HANDPACK";"footnotes",#N/A,FALSE,"HANDPACK"}</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aft." hidden="1">{"Draft",#N/A,FALSE,"Feb-96"}</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 hidden="1">{"Final",#N/A,FALSE,"Feb-96"}</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nStat._.Inputs." hidden="1">{"FinStat Inputs",#N/A,FALSE,"Financial statements"}</definedName>
    <definedName name="wrn.FinStat._.Output." hidden="1">{"FinStat Outputs",#N/A,FALSE,"Financial statements"}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riendly." hidden="1">{#N/A,#N/A,TRUE,"Julio";#N/A,#N/A,TRUE,"Agosto";#N/A,#N/A,TRUE,"BHCo";#N/A,#N/A,TRUE,"Abril";#N/A,#N/A,TRUE,"Pro Forma"}</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EAT." hidden="1">{#N/A,#N/A,FALSE,"Heat";#N/A,#N/A,FALSE,"DCF";#N/A,#N/A,FALSE,"LBO";#N/A,#N/A,FALSE,"A";#N/A,#N/A,FALSE,"C";#N/A,#N/A,FALSE,"impd";#N/A,#N/A,FALSE,"Accr-Dilu"}</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povalue." hidden="1">{#N/A,#N/A,FALSE,"puboff";#N/A,#N/A,FALSE,"valuation";#N/A,#N/A,FALSE,"finanalsis";#N/A,#N/A,FALSE,"split";#N/A,#N/A,FALSE,"ownership"}</definedName>
    <definedName name="wrn.IRR." hidden="1">{"IRR",#N/A,FALSE,"IRR, Multiples &amp; DCF"}</definedName>
    <definedName name="wrn.ISCG._.model."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mo." hidden="1">{#N/A,#N/A,TRUE,"financial";#N/A,#N/A,TRUE,"plants"}</definedName>
    <definedName name="wrn.merge." hidden="1">{#N/A,#N/A,FALSE,"IPO";#N/A,#N/A,FALSE,"DCF";#N/A,#N/A,FALSE,"LBO";#N/A,#N/A,FALSE,"MULT_VAL";#N/A,#N/A,FALSE,"Status Quo";#N/A,#N/A,FALSE,"Recap"}</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Multiples." hidden="1">{"Multiples",#N/A,FALSE,"IRR, Multiples &amp; DCF"}</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erational._.scenarios." hidden="1">{"MCP Base Case",#N/A,FALSE,"Operations";"Management Case",#N/A,FALSE,"Operations"}</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LFORECAST." hidden="1">{"CY",#N/A,FALSE,"FORECAST";"PAYROLL",#N/A,FALSE,"FORECAST";"REC",#N/A,FALSE,"FORECAST";"SALES",#N/A,FALSE,"FORECAST"}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syns." hidden="1">{"dcfsyn",#N/A,FALSE,"DCFSYN";"senssyn",#N/A,FALSE,"DCFSYN"}</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Pump." hidden="1">{#N/A,#N/A,FALSE,"Assump";#N/A,#N/A,FALSE,"Income";#N/A,#N/A,FALSE,"Balance";#N/A,#N/A,FALSE,"DCF Pump";#N/A,#N/A,FALSE,"Trans Assump";#N/A,#N/A,FALSE,"Combined Income";#N/A,#N/A,FALSE,"Combined Balance"}</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ating._.Agency._.9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 hidden="1">{#N/A,#N/A,FALSE,"Sensitivities";#N/A,#N/A,FALSE,"Sensitivities2"}</definedName>
    <definedName name="wrn.sens3." hidden="1">{#N/A,#N/A,TRUE,"DCF";#N/A,#N/A,TRUE,"DCF"}</definedName>
    <definedName name="wrn.sensitivity._.analyses." hidden="1">{"general",#N/A,FALSE,"Assumptions"}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_alone." hidden="1">{#N/A,#N/A,FALSE,"CBE";#N/A,#N/A,FALSE,"SWK"}</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homas_Case." hidden="1">{#N/A,#N/A,TRUE,"Thomas Case";#N/A,#N/A,TRUE,"Corporate Overhead";#N/A,#N/A,TRUE,"Arizona";#N/A,#N/A,TRUE,"Cal";#N/A,#N/A,TRUE,"Illinois";#N/A,#N/A,TRUE,"Indiana";#N/A,#N/A,TRUE,"Ohio";#N/A,#N/A,TRUE,"Pennsylvania";#N/A,#N/A,TRUE,"Growth";#N/A,#N/A,TRUE,"Anthem";#N/A,#N/A,TRUE,"Pipeline"}</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talcomp." hidden="1">{"comp1",#N/A,FALSE,"COMPS";"footnotes",#N/A,FALSE,"COMPS"}</definedName>
    <definedName name="wrn.totalcomp.1"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ans._.sum." hidden="1">{"trans assumptions",#N/A,FALSE,"Merger";"trans accretion",#N/A,FALSE,"Merger"}</definedName>
    <definedName name="wrn.TransPrcd_123." hidden="1">{#N/A,#N/A,TRUE,"TransPrcd 1";#N/A,#N/A,TRUE,"TransPrcd 2";#N/A,#N/A,TRUE,"TransPrcd 3"}</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 hidden="1">{"up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elements." hidden="1">{"Valuation elements",#N/A,FALSE,"IRR, Multiples &amp; DCF"}</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00"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1.1.1" hidden="1">{#N/A,#N/A,FALSE,"Calc";#N/A,#N/A,FALSE,"Sensitivity";#N/A,#N/A,FALSE,"LT Earn.Dil.";#N/A,#N/A,FALSE,"Dil. AVP"}</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hidden="1">{"consolidated",#N/A,FALSE,"Sheet1";"cms",#N/A,FALSE,"Sheet1";"fse",#N/A,FALSE,"Sheet1"}</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ompas" hidden="1">{"comps",#N/A,FALSE,"comps";"notes",#N/A,FALSE,"comps"}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t" hidden="1">{"comps2_1",#N/A,FALSE,"Comps2";"comps2_2",#N/A,FALSE,"Comps2";"comps2_3",#N/A,FALSE,"Comps2";"comps2_4",#N/A,FALSE,"Comps2";"comps2_5",#N/A,FALSE,"Comps2"}</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x1111111" localSheetId="0" hidden="1">{#N/A,#N/A,FALSE,"model"}</definedName>
    <definedName name="x1111111" localSheetId="1" hidden="1">{#N/A,#N/A,FALSE,"model"}</definedName>
    <definedName name="x1111111" hidden="1">{#N/A,#N/A,FALSE,"model"}</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cvawerf" hidden="1">{#N/A,#N/A,TRUE,"financial";#N/A,#N/A,TRUE,"plants"}</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VCWXV" hidden="1">#REF!</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XX" hidden="1">#REF!</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y" localSheetId="0" hidden="1">{"EVA",#N/A,FALSE,"EVA";"WACC",#N/A,FALSE,"WACC"}</definedName>
    <definedName name="yiopy" localSheetId="1" hidden="1">{"EVA",#N/A,FALSE,"EVA";"WACC",#N/A,FALSE,"WACC"}</definedName>
    <definedName name="yiopy" hidden="1">{"EVA",#N/A,FALSE,"EVA";"WACC",#N/A,FALSE,"WACC"}</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ry" hidden="1">{"consolidated",#N/A,FALSE,"Sheet1";"cms",#N/A,FALSE,"Sheet1";"fse",#N/A,FALSE,"Sheet1"}</definedName>
    <definedName name="ysdasdsdga" localSheetId="0" hidden="1">{#N/A,#N/A,FALSE,"Business Plan"}</definedName>
    <definedName name="ysdasdsdga" localSheetId="1" hidden="1">{#N/A,#N/A,FALSE,"Business Plan"}</definedName>
    <definedName name="ysdasdsdga" hidden="1">{#N/A,#N/A,FALSE,"Business Plan"}</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hidden="1">#REF!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amezam" hidden="1">#REF!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sdcasdrf" hidden="1">{"equity comps",#N/A,FALSE,"CS Comps";"equity comps",#N/A,FALSE,"PS Comps";"equity comps",#N/A,FALSE,"GIC_Comps";"equity comps",#N/A,FALSE,"GIC2_Comps"}</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5" i="16" l="1"/>
  <c r="AF15" i="16"/>
  <c r="AA15" i="16"/>
  <c r="V15" i="16"/>
  <c r="Q15" i="16"/>
  <c r="L15" i="16"/>
  <c r="G15" i="16"/>
  <c r="AK14" i="16"/>
  <c r="AF14" i="16"/>
  <c r="AA14" i="16"/>
  <c r="V14" i="16"/>
  <c r="AK13" i="16"/>
  <c r="AF13" i="16"/>
  <c r="AA13" i="16"/>
  <c r="AK12" i="16"/>
  <c r="AF12" i="16"/>
  <c r="AK11" i="16"/>
  <c r="AF11" i="16"/>
  <c r="AA11" i="16"/>
  <c r="AK9" i="16"/>
  <c r="AF9" i="16"/>
  <c r="AK8" i="16"/>
  <c r="AK7" i="16"/>
  <c r="AF7" i="16"/>
  <c r="AA7" i="16"/>
  <c r="V7" i="16"/>
  <c r="Q7" i="16"/>
  <c r="L7" i="16"/>
  <c r="G7" i="16"/>
  <c r="AK6" i="16"/>
  <c r="AF6" i="16"/>
  <c r="AA6" i="16"/>
  <c r="V6" i="16"/>
  <c r="Q6" i="16"/>
  <c r="L6" i="16"/>
  <c r="G6" i="16"/>
  <c r="AK5" i="16"/>
  <c r="AF5" i="16"/>
  <c r="AA5" i="16"/>
  <c r="V5" i="16"/>
  <c r="Q5" i="16"/>
  <c r="L5" i="16"/>
  <c r="G5" i="16"/>
  <c r="AK4" i="16"/>
  <c r="AF4" i="16"/>
  <c r="AA4" i="16"/>
  <c r="V4" i="16"/>
  <c r="Q4" i="16"/>
  <c r="L4" i="16"/>
  <c r="G4" i="16"/>
  <c r="E41" i="15"/>
  <c r="D41" i="15"/>
  <c r="C41" i="15"/>
  <c r="H39" i="15"/>
  <c r="G39" i="15"/>
  <c r="F39" i="15"/>
  <c r="E39" i="15"/>
  <c r="D39" i="15"/>
  <c r="C39" i="15"/>
  <c r="B39" i="15"/>
  <c r="B41" i="15" s="1"/>
  <c r="I37" i="15"/>
  <c r="I39" i="15" s="1"/>
  <c r="H31" i="15"/>
  <c r="G31" i="15"/>
  <c r="F31" i="15"/>
  <c r="F41" i="15" s="1"/>
  <c r="E31" i="15"/>
  <c r="D31" i="15"/>
  <c r="C31" i="15"/>
  <c r="B31" i="15"/>
  <c r="I30" i="15"/>
  <c r="I29" i="15"/>
  <c r="I28" i="15"/>
  <c r="I26" i="15"/>
  <c r="I31" i="15" s="1"/>
  <c r="I23" i="15"/>
  <c r="H23" i="15"/>
  <c r="G23" i="15"/>
  <c r="F23" i="15"/>
  <c r="E23" i="15"/>
  <c r="D23" i="15"/>
  <c r="C23" i="15"/>
  <c r="B23" i="15"/>
  <c r="I16" i="15"/>
  <c r="H16" i="15"/>
  <c r="H41" i="15" s="1"/>
  <c r="G16" i="15"/>
  <c r="G41" i="15" s="1"/>
  <c r="F16" i="15"/>
  <c r="D16" i="15"/>
  <c r="C16" i="15"/>
  <c r="B16" i="15"/>
  <c r="E15" i="15"/>
  <c r="E16" i="15" s="1"/>
  <c r="G126" i="14"/>
  <c r="F126" i="14"/>
  <c r="E126" i="14"/>
  <c r="D126" i="14"/>
  <c r="C126" i="14"/>
  <c r="B126" i="14"/>
  <c r="H125" i="14"/>
  <c r="H124" i="14"/>
  <c r="H126" i="14" s="1"/>
  <c r="H123" i="14"/>
  <c r="H122" i="14"/>
  <c r="H121" i="14"/>
  <c r="F120" i="14"/>
  <c r="H119" i="14"/>
  <c r="G118" i="14"/>
  <c r="G120" i="14" s="1"/>
  <c r="F118" i="14"/>
  <c r="E118" i="14"/>
  <c r="E120" i="14" s="1"/>
  <c r="D118" i="14"/>
  <c r="D120" i="14" s="1"/>
  <c r="C118" i="14"/>
  <c r="B118" i="14"/>
  <c r="B120" i="14" s="1"/>
  <c r="H117" i="14"/>
  <c r="H116" i="14"/>
  <c r="H115" i="14"/>
  <c r="H114" i="14"/>
  <c r="H105" i="14"/>
  <c r="F105" i="14"/>
  <c r="D105" i="14"/>
  <c r="C105" i="14"/>
  <c r="B105" i="14"/>
  <c r="H104" i="14"/>
  <c r="H103" i="14"/>
  <c r="H102" i="14"/>
  <c r="H101" i="14"/>
  <c r="H100" i="14"/>
  <c r="H99" i="14"/>
  <c r="D99" i="14"/>
  <c r="C99" i="14"/>
  <c r="B99" i="14"/>
  <c r="H98" i="14"/>
  <c r="F97" i="14"/>
  <c r="F99" i="14" s="1"/>
  <c r="E97" i="14"/>
  <c r="E99" i="14" s="1"/>
  <c r="D97" i="14"/>
  <c r="C97" i="14"/>
  <c r="B97" i="14"/>
  <c r="H96" i="14"/>
  <c r="H95" i="14"/>
  <c r="H94" i="14"/>
  <c r="G84" i="14"/>
  <c r="B84" i="14"/>
  <c r="H83" i="14"/>
  <c r="H81" i="14"/>
  <c r="H80" i="14"/>
  <c r="H79" i="14"/>
  <c r="G78" i="14"/>
  <c r="B78" i="14"/>
  <c r="H78" i="14" s="1"/>
  <c r="H77" i="14"/>
  <c r="G76" i="14"/>
  <c r="F76" i="14"/>
  <c r="F78" i="14" s="1"/>
  <c r="F82" i="14" s="1"/>
  <c r="F84" i="14" s="1"/>
  <c r="E76" i="14"/>
  <c r="E78" i="14" s="1"/>
  <c r="E82" i="14" s="1"/>
  <c r="E84" i="14" s="1"/>
  <c r="D76" i="14"/>
  <c r="D78" i="14" s="1"/>
  <c r="D82" i="14" s="1"/>
  <c r="D84" i="14" s="1"/>
  <c r="C76" i="14"/>
  <c r="C78" i="14" s="1"/>
  <c r="C82" i="14" s="1"/>
  <c r="B76" i="14"/>
  <c r="H76" i="14" s="1"/>
  <c r="H75" i="14"/>
  <c r="H74" i="14"/>
  <c r="H73" i="14"/>
  <c r="H72" i="14"/>
  <c r="V21" i="12"/>
  <c r="Z19" i="12"/>
  <c r="AA17" i="12"/>
  <c r="Z18" i="12"/>
  <c r="Y18" i="12"/>
  <c r="X18" i="12"/>
  <c r="W18" i="12"/>
  <c r="AF16" i="12"/>
  <c r="AA16" i="12"/>
  <c r="V16" i="12"/>
  <c r="AA13" i="12"/>
  <c r="AG18" i="12"/>
  <c r="AI9" i="12"/>
  <c r="R9" i="12"/>
  <c r="AF8" i="12"/>
  <c r="AE9" i="12"/>
  <c r="AC9" i="12"/>
  <c r="AB9" i="12"/>
  <c r="T9" i="12"/>
  <c r="X9" i="12"/>
  <c r="AF7" i="12"/>
  <c r="AB5" i="12"/>
  <c r="AG5" i="12"/>
  <c r="AE5" i="12"/>
  <c r="AF42" i="11"/>
  <c r="V42" i="11"/>
  <c r="AA40" i="11"/>
  <c r="V40" i="11"/>
  <c r="AJ43" i="11"/>
  <c r="AF39" i="11"/>
  <c r="Y43" i="11"/>
  <c r="U43" i="11"/>
  <c r="T43" i="11"/>
  <c r="AA36" i="11"/>
  <c r="AB31" i="11"/>
  <c r="Z31" i="11"/>
  <c r="W31" i="11"/>
  <c r="U30" i="11"/>
  <c r="R28" i="11"/>
  <c r="Z29" i="11"/>
  <c r="Z35" i="4" s="1"/>
  <c r="R31" i="11"/>
  <c r="AF25" i="11"/>
  <c r="AA25" i="11"/>
  <c r="AF24" i="11"/>
  <c r="AA24" i="11"/>
  <c r="V24" i="11"/>
  <c r="AF23" i="11"/>
  <c r="V23" i="11"/>
  <c r="AK22" i="11"/>
  <c r="AF22" i="11"/>
  <c r="AA22" i="11"/>
  <c r="V22" i="11"/>
  <c r="AK21" i="11"/>
  <c r="AF21" i="11"/>
  <c r="AK20" i="11"/>
  <c r="AF20" i="11"/>
  <c r="AA20" i="11"/>
  <c r="V20" i="11"/>
  <c r="AK18" i="11"/>
  <c r="AF18" i="11"/>
  <c r="AI17" i="11"/>
  <c r="AH17" i="11"/>
  <c r="AH20" i="4" s="1"/>
  <c r="AG17" i="11"/>
  <c r="AG20" i="4" s="1"/>
  <c r="V17" i="11"/>
  <c r="AG14" i="11"/>
  <c r="AE17" i="11"/>
  <c r="AE20" i="4" s="1"/>
  <c r="AC17" i="11"/>
  <c r="AC20" i="4" s="1"/>
  <c r="AF16" i="11"/>
  <c r="Y17" i="11"/>
  <c r="Y20" i="4" s="1"/>
  <c r="X17" i="11"/>
  <c r="X20" i="4" s="1"/>
  <c r="AH14" i="11"/>
  <c r="AE14" i="11"/>
  <c r="AE15" i="11" s="1"/>
  <c r="Y14" i="11"/>
  <c r="Y15" i="11" s="1"/>
  <c r="X14" i="11"/>
  <c r="X15" i="11" s="1"/>
  <c r="W14" i="11"/>
  <c r="AG12" i="11"/>
  <c r="X12" i="11"/>
  <c r="AJ12" i="11"/>
  <c r="AC12" i="11"/>
  <c r="Y12" i="11"/>
  <c r="V11" i="11"/>
  <c r="V12" i="11" s="1"/>
  <c r="T14" i="11"/>
  <c r="S12" i="11"/>
  <c r="R12" i="11"/>
  <c r="AK10" i="11"/>
  <c r="AF10" i="11"/>
  <c r="AA10" i="11"/>
  <c r="AI6" i="11"/>
  <c r="AI7" i="4" s="1"/>
  <c r="AH6" i="11"/>
  <c r="AH7" i="4" s="1"/>
  <c r="AG6" i="11"/>
  <c r="X6" i="11"/>
  <c r="X7" i="4" s="1"/>
  <c r="S5" i="11"/>
  <c r="R5" i="11"/>
  <c r="AH7" i="11"/>
  <c r="AE6" i="11"/>
  <c r="AE7" i="4" s="1"/>
  <c r="S7" i="11"/>
  <c r="R7" i="11"/>
  <c r="V36" i="10"/>
  <c r="AJ30" i="10"/>
  <c r="AI30" i="10"/>
  <c r="T30" i="10"/>
  <c r="V29" i="10"/>
  <c r="AF28" i="10"/>
  <c r="W28" i="10"/>
  <c r="AA28" i="10" s="1"/>
  <c r="AI31" i="10"/>
  <c r="AE30" i="10"/>
  <c r="AF27" i="10"/>
  <c r="Z31" i="10"/>
  <c r="Y30" i="10"/>
  <c r="X30" i="10"/>
  <c r="T28" i="10"/>
  <c r="AF25" i="10"/>
  <c r="AA24" i="10"/>
  <c r="AK23" i="10"/>
  <c r="AF23" i="10"/>
  <c r="V23" i="10"/>
  <c r="AK21" i="10"/>
  <c r="AA21" i="10"/>
  <c r="AK20" i="10"/>
  <c r="AK18" i="10"/>
  <c r="AF18" i="10"/>
  <c r="AG17" i="10"/>
  <c r="AG19" i="4" s="1"/>
  <c r="AF17" i="10"/>
  <c r="Z17" i="10"/>
  <c r="Z19" i="4" s="1"/>
  <c r="Y17" i="10"/>
  <c r="Y19" i="4" s="1"/>
  <c r="V17" i="10"/>
  <c r="AC30" i="10"/>
  <c r="X17" i="10"/>
  <c r="S30" i="10"/>
  <c r="V16" i="10"/>
  <c r="AE14" i="10"/>
  <c r="AD14" i="10"/>
  <c r="AC14" i="10"/>
  <c r="U14" i="10"/>
  <c r="AI12" i="10"/>
  <c r="U12" i="10"/>
  <c r="AI10" i="10"/>
  <c r="AC10" i="10"/>
  <c r="S12" i="10"/>
  <c r="AD10" i="10"/>
  <c r="AB10" i="10"/>
  <c r="T10" i="10"/>
  <c r="AJ6" i="10"/>
  <c r="AJ6" i="4" s="1"/>
  <c r="AH6" i="10"/>
  <c r="AD6" i="10"/>
  <c r="AD6" i="4" s="1"/>
  <c r="AB6" i="10"/>
  <c r="Z6" i="10"/>
  <c r="Z6" i="4" s="1"/>
  <c r="Y6" i="10"/>
  <c r="Y6" i="4" s="1"/>
  <c r="T6" i="10"/>
  <c r="T6" i="4" s="1"/>
  <c r="AI6" i="10"/>
  <c r="AI6" i="4" s="1"/>
  <c r="AE6" i="10"/>
  <c r="AE6" i="4" s="1"/>
  <c r="AC6" i="10"/>
  <c r="AC6" i="4" s="1"/>
  <c r="AF4" i="10"/>
  <c r="X6" i="10"/>
  <c r="X6" i="4" s="1"/>
  <c r="S6" i="10"/>
  <c r="S6" i="4" s="1"/>
  <c r="R43" i="9"/>
  <c r="AF42" i="9"/>
  <c r="V40" i="9"/>
  <c r="V47" i="9" s="1"/>
  <c r="AD43" i="9"/>
  <c r="AK36" i="9"/>
  <c r="AF36" i="9"/>
  <c r="V36" i="9"/>
  <c r="AE31" i="9"/>
  <c r="AD31" i="9"/>
  <c r="AJ29" i="9"/>
  <c r="AI29" i="9"/>
  <c r="AD29" i="9"/>
  <c r="AB29" i="9"/>
  <c r="Z29" i="9"/>
  <c r="S29" i="9"/>
  <c r="AK27" i="9"/>
  <c r="AI31" i="9"/>
  <c r="AD30" i="9"/>
  <c r="W58" i="4"/>
  <c r="AK26" i="9"/>
  <c r="AA24" i="9"/>
  <c r="T58" i="4"/>
  <c r="AK21" i="9"/>
  <c r="V21" i="9"/>
  <c r="AF20" i="9"/>
  <c r="AK18" i="9"/>
  <c r="AF18" i="9"/>
  <c r="AG17" i="9"/>
  <c r="AB17" i="9"/>
  <c r="AD17" i="9"/>
  <c r="X17" i="9"/>
  <c r="AB14" i="9"/>
  <c r="S14" i="9"/>
  <c r="R14" i="9"/>
  <c r="AH12" i="9"/>
  <c r="X12" i="9"/>
  <c r="AJ12" i="9"/>
  <c r="AI12" i="9"/>
  <c r="AG14" i="9"/>
  <c r="AE12" i="9"/>
  <c r="AC12" i="9"/>
  <c r="Z12" i="9"/>
  <c r="U12" i="9"/>
  <c r="T12" i="9"/>
  <c r="S12" i="9"/>
  <c r="R12" i="9"/>
  <c r="AK10" i="9"/>
  <c r="AF10" i="9"/>
  <c r="Y7" i="9"/>
  <c r="AJ6" i="9"/>
  <c r="AJ5" i="4" s="1"/>
  <c r="AG6" i="9"/>
  <c r="AG5" i="4" s="1"/>
  <c r="AC6" i="9"/>
  <c r="AC5" i="4" s="1"/>
  <c r="Y6" i="9"/>
  <c r="Y5" i="4" s="1"/>
  <c r="S6" i="9"/>
  <c r="S5" i="4" s="1"/>
  <c r="AJ7" i="9"/>
  <c r="W6" i="9"/>
  <c r="W5" i="4" s="1"/>
  <c r="U6" i="9"/>
  <c r="U5" i="4" s="1"/>
  <c r="T6" i="9"/>
  <c r="T5" i="4" s="1"/>
  <c r="S15" i="9"/>
  <c r="E13" i="7"/>
  <c r="E11" i="7"/>
  <c r="E6" i="7"/>
  <c r="D6" i="7"/>
  <c r="C6" i="7"/>
  <c r="B6" i="7"/>
  <c r="E5" i="7"/>
  <c r="D5" i="7"/>
  <c r="C5" i="7"/>
  <c r="B5" i="7"/>
  <c r="E4" i="7"/>
  <c r="D4" i="7"/>
  <c r="C4" i="7"/>
  <c r="B4" i="7"/>
  <c r="E3" i="7"/>
  <c r="D3" i="7"/>
  <c r="C3" i="7"/>
  <c r="F63" i="6"/>
  <c r="M62" i="6"/>
  <c r="G62" i="6"/>
  <c r="F62" i="6"/>
  <c r="C62" i="6"/>
  <c r="C63" i="6" s="1"/>
  <c r="M60" i="6"/>
  <c r="L60" i="6"/>
  <c r="L62" i="6" s="1"/>
  <c r="K60" i="6"/>
  <c r="J60" i="6"/>
  <c r="I60" i="6"/>
  <c r="I62" i="6" s="1"/>
  <c r="G60" i="6"/>
  <c r="F60" i="6"/>
  <c r="E60" i="6"/>
  <c r="D60" i="6"/>
  <c r="D62" i="6" s="1"/>
  <c r="C60" i="6"/>
  <c r="B60" i="6"/>
  <c r="N59" i="6"/>
  <c r="H59" i="6"/>
  <c r="N58" i="6"/>
  <c r="H58" i="6"/>
  <c r="N57" i="6"/>
  <c r="H57" i="6"/>
  <c r="N56" i="6"/>
  <c r="H56" i="6"/>
  <c r="N55" i="6"/>
  <c r="H55" i="6"/>
  <c r="N54" i="6"/>
  <c r="H54" i="6"/>
  <c r="N53" i="6"/>
  <c r="H53" i="6"/>
  <c r="N52" i="6"/>
  <c r="H52" i="6"/>
  <c r="H28" i="5" s="1"/>
  <c r="N51" i="6"/>
  <c r="N60" i="6" s="1"/>
  <c r="H51" i="6"/>
  <c r="H60" i="6" s="1"/>
  <c r="M49" i="6"/>
  <c r="L49" i="6"/>
  <c r="K49" i="6"/>
  <c r="J49" i="6"/>
  <c r="I49" i="6"/>
  <c r="G49" i="6"/>
  <c r="F49" i="6"/>
  <c r="E49" i="6"/>
  <c r="E62" i="6" s="1"/>
  <c r="D49" i="6"/>
  <c r="C49" i="6"/>
  <c r="B49" i="6"/>
  <c r="N48" i="6"/>
  <c r="H48" i="6"/>
  <c r="N47" i="6"/>
  <c r="H47" i="6"/>
  <c r="N46" i="6"/>
  <c r="H46" i="6"/>
  <c r="N45" i="6"/>
  <c r="H45" i="6"/>
  <c r="N44" i="6"/>
  <c r="H44" i="6"/>
  <c r="H49" i="6" s="1"/>
  <c r="H62" i="6" s="1"/>
  <c r="N43" i="6"/>
  <c r="H43" i="6"/>
  <c r="N42" i="6"/>
  <c r="H42" i="6"/>
  <c r="N41" i="6"/>
  <c r="H41" i="6"/>
  <c r="M39" i="6"/>
  <c r="M63" i="6" s="1"/>
  <c r="J39" i="6"/>
  <c r="G39" i="6"/>
  <c r="F39" i="6"/>
  <c r="E39" i="6"/>
  <c r="B39" i="6"/>
  <c r="N37" i="6"/>
  <c r="H37" i="6"/>
  <c r="M36" i="6"/>
  <c r="L36" i="6"/>
  <c r="L39" i="6" s="1"/>
  <c r="L63" i="6" s="1"/>
  <c r="K36" i="6"/>
  <c r="K39" i="6" s="1"/>
  <c r="J36" i="6"/>
  <c r="I36" i="6"/>
  <c r="I39" i="6" s="1"/>
  <c r="G36" i="6"/>
  <c r="F36" i="6"/>
  <c r="E36" i="6"/>
  <c r="D36" i="6"/>
  <c r="D39" i="6" s="1"/>
  <c r="D63" i="6" s="1"/>
  <c r="C36" i="6"/>
  <c r="C39" i="6" s="1"/>
  <c r="B36" i="6"/>
  <c r="H35" i="6"/>
  <c r="N34" i="6"/>
  <c r="H34" i="6"/>
  <c r="N33" i="6"/>
  <c r="H33" i="6"/>
  <c r="N32" i="6"/>
  <c r="H32" i="6"/>
  <c r="N31" i="6"/>
  <c r="H31" i="6"/>
  <c r="N30" i="6"/>
  <c r="H30" i="6"/>
  <c r="H36" i="6" s="1"/>
  <c r="H39" i="6" s="1"/>
  <c r="N29" i="6"/>
  <c r="H29" i="6"/>
  <c r="N28" i="6"/>
  <c r="N36" i="6" s="1"/>
  <c r="H28" i="6"/>
  <c r="M26" i="6"/>
  <c r="K26" i="6"/>
  <c r="J26" i="6"/>
  <c r="E26" i="6"/>
  <c r="C26" i="6"/>
  <c r="M24" i="6"/>
  <c r="L24" i="6"/>
  <c r="K24" i="6"/>
  <c r="J24" i="6"/>
  <c r="I24" i="6"/>
  <c r="G24" i="6"/>
  <c r="G26" i="6" s="1"/>
  <c r="F24" i="6"/>
  <c r="E24" i="6"/>
  <c r="D24" i="6"/>
  <c r="C24" i="6"/>
  <c r="B24" i="6"/>
  <c r="N23" i="6"/>
  <c r="H23" i="6"/>
  <c r="N22" i="6"/>
  <c r="H22" i="6"/>
  <c r="N21" i="6"/>
  <c r="H21" i="6"/>
  <c r="N20" i="6"/>
  <c r="H20" i="6"/>
  <c r="N19" i="6"/>
  <c r="H19" i="6"/>
  <c r="H24" i="6" s="1"/>
  <c r="N18" i="6"/>
  <c r="N24" i="6" s="1"/>
  <c r="H18" i="6"/>
  <c r="N17" i="6"/>
  <c r="H17" i="6"/>
  <c r="M15" i="6"/>
  <c r="L15" i="6"/>
  <c r="L26" i="6" s="1"/>
  <c r="K15" i="6"/>
  <c r="J15" i="6"/>
  <c r="I15" i="6"/>
  <c r="I26" i="6" s="1"/>
  <c r="G15" i="6"/>
  <c r="F15" i="6"/>
  <c r="E15" i="6"/>
  <c r="D15" i="6"/>
  <c r="D26" i="6" s="1"/>
  <c r="C15" i="6"/>
  <c r="B15" i="6"/>
  <c r="B26" i="6" s="1"/>
  <c r="N14" i="6"/>
  <c r="H14" i="6"/>
  <c r="N13" i="6"/>
  <c r="H13" i="6"/>
  <c r="N12" i="6"/>
  <c r="H12" i="6"/>
  <c r="N11" i="6"/>
  <c r="H11" i="6"/>
  <c r="N10" i="6"/>
  <c r="H10" i="6"/>
  <c r="N9" i="6"/>
  <c r="H9" i="6"/>
  <c r="N8" i="6"/>
  <c r="H8" i="6"/>
  <c r="N7" i="6"/>
  <c r="H7" i="6"/>
  <c r="N6" i="6"/>
  <c r="H6" i="6"/>
  <c r="N5" i="6"/>
  <c r="H5" i="6"/>
  <c r="N99" i="5"/>
  <c r="N98" i="5"/>
  <c r="M98" i="5"/>
  <c r="M97" i="5"/>
  <c r="M96" i="5"/>
  <c r="L95" i="5"/>
  <c r="N94" i="5"/>
  <c r="M93" i="5"/>
  <c r="M92" i="5"/>
  <c r="M91" i="5"/>
  <c r="M90" i="5"/>
  <c r="M89" i="5"/>
  <c r="M88" i="5"/>
  <c r="M87" i="5"/>
  <c r="M33" i="5" s="1"/>
  <c r="M86" i="5"/>
  <c r="M85" i="5"/>
  <c r="M84" i="5"/>
  <c r="M83" i="5"/>
  <c r="M80" i="5"/>
  <c r="M79" i="5"/>
  <c r="M78" i="5"/>
  <c r="M77" i="5"/>
  <c r="M76" i="5"/>
  <c r="M75" i="5"/>
  <c r="M74" i="5"/>
  <c r="M73" i="5"/>
  <c r="M72" i="5"/>
  <c r="M71" i="5"/>
  <c r="K70" i="5"/>
  <c r="K23" i="5" s="1"/>
  <c r="M69" i="5"/>
  <c r="M68" i="5"/>
  <c r="M81" i="5" s="1"/>
  <c r="M67" i="5"/>
  <c r="M66" i="5"/>
  <c r="N64" i="5"/>
  <c r="N95" i="5" s="1"/>
  <c r="M63" i="5"/>
  <c r="M62" i="5"/>
  <c r="M60" i="5"/>
  <c r="M59" i="5"/>
  <c r="M58" i="5"/>
  <c r="N57" i="5"/>
  <c r="N61" i="5" s="1"/>
  <c r="M56" i="5"/>
  <c r="M55" i="5"/>
  <c r="M54" i="5"/>
  <c r="M53" i="5"/>
  <c r="M52" i="5"/>
  <c r="M51" i="5"/>
  <c r="M50" i="5"/>
  <c r="M49" i="5"/>
  <c r="M48" i="5"/>
  <c r="M47" i="5"/>
  <c r="M46" i="5"/>
  <c r="M45" i="5"/>
  <c r="M44" i="5"/>
  <c r="M43" i="5"/>
  <c r="M42" i="5"/>
  <c r="M40" i="5"/>
  <c r="M57" i="5" s="1"/>
  <c r="M61" i="5" s="1"/>
  <c r="M64" i="5" s="1"/>
  <c r="K35" i="5"/>
  <c r="G35" i="5"/>
  <c r="H35" i="5" s="1"/>
  <c r="D35" i="5"/>
  <c r="K34" i="5"/>
  <c r="L34" i="5" s="1"/>
  <c r="M34" i="5" s="1"/>
  <c r="G34" i="5"/>
  <c r="F34" i="5"/>
  <c r="D34" i="5"/>
  <c r="C34" i="5"/>
  <c r="N33" i="5"/>
  <c r="L33" i="5"/>
  <c r="K33" i="5"/>
  <c r="J33" i="5"/>
  <c r="I33" i="5"/>
  <c r="H33" i="5"/>
  <c r="G33" i="5"/>
  <c r="F33" i="5"/>
  <c r="E33" i="5"/>
  <c r="D33" i="5"/>
  <c r="C33" i="5"/>
  <c r="B33" i="5"/>
  <c r="N28" i="5"/>
  <c r="M28" i="5"/>
  <c r="L28" i="5"/>
  <c r="K28" i="5"/>
  <c r="J28" i="5"/>
  <c r="I28" i="5"/>
  <c r="G28" i="5"/>
  <c r="F28" i="5"/>
  <c r="E28" i="5"/>
  <c r="D28" i="5"/>
  <c r="C28" i="5"/>
  <c r="B28" i="5"/>
  <c r="N27" i="5"/>
  <c r="K27" i="5"/>
  <c r="J27" i="5"/>
  <c r="I27" i="5"/>
  <c r="H27" i="5"/>
  <c r="E27" i="5"/>
  <c r="F27" i="5" s="1"/>
  <c r="G27" i="5" s="1"/>
  <c r="D27" i="5"/>
  <c r="C27" i="5"/>
  <c r="B27" i="5"/>
  <c r="J26" i="5"/>
  <c r="G26" i="5"/>
  <c r="F26" i="5"/>
  <c r="N25" i="5"/>
  <c r="L25" i="5"/>
  <c r="K25" i="5"/>
  <c r="J25" i="5"/>
  <c r="M25" i="5" s="1"/>
  <c r="I25" i="5"/>
  <c r="G25" i="5"/>
  <c r="F25" i="5"/>
  <c r="E25" i="5"/>
  <c r="D25" i="5"/>
  <c r="C25" i="5"/>
  <c r="B25" i="5"/>
  <c r="N24" i="5"/>
  <c r="L24" i="5"/>
  <c r="K24" i="5"/>
  <c r="J24" i="5"/>
  <c r="I24" i="5"/>
  <c r="H24" i="5"/>
  <c r="G24" i="5"/>
  <c r="F24" i="5"/>
  <c r="E24" i="5"/>
  <c r="D24" i="5"/>
  <c r="C24" i="5"/>
  <c r="B24" i="5"/>
  <c r="J23" i="5"/>
  <c r="H23" i="5"/>
  <c r="N22" i="5"/>
  <c r="L22" i="5"/>
  <c r="M22" i="5" s="1"/>
  <c r="K22" i="5"/>
  <c r="J22" i="5"/>
  <c r="I22" i="5"/>
  <c r="G22" i="5"/>
  <c r="F22" i="5"/>
  <c r="E22" i="5"/>
  <c r="D22" i="5"/>
  <c r="C22" i="5"/>
  <c r="B22" i="5"/>
  <c r="M21" i="5"/>
  <c r="L21" i="5"/>
  <c r="J21" i="5"/>
  <c r="I21" i="5"/>
  <c r="H21" i="5"/>
  <c r="G21" i="5"/>
  <c r="F21" i="5"/>
  <c r="E21" i="5"/>
  <c r="D21" i="5"/>
  <c r="C21" i="5"/>
  <c r="B21" i="5"/>
  <c r="N20" i="5"/>
  <c r="M20" i="5"/>
  <c r="L20" i="5"/>
  <c r="K20" i="5"/>
  <c r="J20" i="5"/>
  <c r="I20" i="5"/>
  <c r="G20" i="5"/>
  <c r="F20" i="5"/>
  <c r="E20" i="5"/>
  <c r="H20" i="5" s="1"/>
  <c r="D20" i="5"/>
  <c r="C20" i="5"/>
  <c r="B20" i="5"/>
  <c r="N19" i="5"/>
  <c r="L19" i="5"/>
  <c r="K19" i="5"/>
  <c r="J19" i="5"/>
  <c r="I19" i="5"/>
  <c r="H19" i="5"/>
  <c r="G19" i="5"/>
  <c r="F19" i="5"/>
  <c r="E19" i="5"/>
  <c r="D19" i="5"/>
  <c r="C19" i="5"/>
  <c r="B19" i="5"/>
  <c r="F18" i="5"/>
  <c r="N17" i="5"/>
  <c r="L17" i="5"/>
  <c r="K17" i="5"/>
  <c r="J17" i="5"/>
  <c r="I17" i="5"/>
  <c r="H17" i="5" s="1"/>
  <c r="G17" i="5"/>
  <c r="F17" i="5"/>
  <c r="E17" i="5"/>
  <c r="E18" i="5" s="1"/>
  <c r="E26" i="5" s="1"/>
  <c r="D17" i="5"/>
  <c r="C17" i="5"/>
  <c r="B17" i="5"/>
  <c r="B18" i="5" s="1"/>
  <c r="B26" i="5" s="1"/>
  <c r="N16" i="5"/>
  <c r="L16" i="5"/>
  <c r="K16" i="5"/>
  <c r="J16" i="5"/>
  <c r="J18" i="5" s="1"/>
  <c r="I16" i="5"/>
  <c r="H16" i="5" s="1"/>
  <c r="G16" i="5"/>
  <c r="F16" i="5"/>
  <c r="E16" i="5"/>
  <c r="D16" i="5"/>
  <c r="C16" i="5"/>
  <c r="B16" i="5"/>
  <c r="N15" i="5"/>
  <c r="L15" i="5"/>
  <c r="K15" i="5"/>
  <c r="J15" i="5"/>
  <c r="I15" i="5"/>
  <c r="H15" i="5" s="1"/>
  <c r="G15" i="5"/>
  <c r="G18" i="5" s="1"/>
  <c r="F15" i="5"/>
  <c r="E15" i="5"/>
  <c r="D15" i="5"/>
  <c r="C15" i="5"/>
  <c r="B15" i="5"/>
  <c r="N14" i="5"/>
  <c r="L14" i="5"/>
  <c r="K14" i="5"/>
  <c r="J14" i="5"/>
  <c r="I14" i="5"/>
  <c r="G14" i="5"/>
  <c r="F14" i="5"/>
  <c r="E14" i="5"/>
  <c r="D14" i="5"/>
  <c r="C14" i="5"/>
  <c r="C18" i="5" s="1"/>
  <c r="C26" i="5" s="1"/>
  <c r="B14" i="5"/>
  <c r="N12" i="5"/>
  <c r="M12" i="5"/>
  <c r="L12" i="5"/>
  <c r="K12" i="5"/>
  <c r="J12" i="5"/>
  <c r="I12" i="5"/>
  <c r="G12" i="5"/>
  <c r="F12" i="5"/>
  <c r="E12" i="5"/>
  <c r="H12" i="5" s="1"/>
  <c r="D12" i="5"/>
  <c r="C12" i="5"/>
  <c r="B12" i="5"/>
  <c r="N11" i="5"/>
  <c r="L11" i="5"/>
  <c r="K11" i="5"/>
  <c r="J11" i="5"/>
  <c r="M11" i="5" s="1"/>
  <c r="I11" i="5"/>
  <c r="H11" i="5"/>
  <c r="G11" i="5"/>
  <c r="F11" i="5"/>
  <c r="E11" i="5"/>
  <c r="D11" i="5"/>
  <c r="C11" i="5"/>
  <c r="B11" i="5"/>
  <c r="N10" i="5"/>
  <c r="M10" i="5"/>
  <c r="L10" i="5"/>
  <c r="K10" i="5"/>
  <c r="J10" i="5"/>
  <c r="I10" i="5"/>
  <c r="G10" i="5"/>
  <c r="F10" i="5"/>
  <c r="E10" i="5"/>
  <c r="D10" i="5"/>
  <c r="C10" i="5"/>
  <c r="B10" i="5"/>
  <c r="N9" i="5"/>
  <c r="L9" i="5"/>
  <c r="K9" i="5"/>
  <c r="J9" i="5"/>
  <c r="I9" i="5"/>
  <c r="G9" i="5"/>
  <c r="F9" i="5"/>
  <c r="E9" i="5"/>
  <c r="D9" i="5"/>
  <c r="C9" i="5"/>
  <c r="B9" i="5"/>
  <c r="J5" i="5"/>
  <c r="J7" i="5" s="1"/>
  <c r="J13" i="5" s="1"/>
  <c r="E5" i="5"/>
  <c r="AI120" i="4"/>
  <c r="AH120" i="4"/>
  <c r="AH116" i="4"/>
  <c r="AI116" i="4"/>
  <c r="AE113" i="4"/>
  <c r="AE114" i="4" s="1"/>
  <c r="U113" i="4"/>
  <c r="T113" i="4"/>
  <c r="T114" i="4" s="1"/>
  <c r="AK102" i="4"/>
  <c r="F13" i="7" s="1"/>
  <c r="D13" i="7"/>
  <c r="C13" i="7"/>
  <c r="B13" i="7"/>
  <c r="D12" i="7"/>
  <c r="C12" i="7"/>
  <c r="B12" i="7"/>
  <c r="AK100" i="4"/>
  <c r="F11" i="7" s="1"/>
  <c r="D11" i="7"/>
  <c r="C11" i="7"/>
  <c r="B11" i="7"/>
  <c r="AK99" i="4"/>
  <c r="F10" i="7" s="1"/>
  <c r="D10" i="7"/>
  <c r="C10" i="7"/>
  <c r="B10" i="7"/>
  <c r="Q98" i="4"/>
  <c r="L98" i="4"/>
  <c r="AK97" i="4"/>
  <c r="AF97" i="4"/>
  <c r="AA97" i="4"/>
  <c r="V97" i="4"/>
  <c r="AJ96" i="4"/>
  <c r="AJ98" i="4" s="1"/>
  <c r="AJ103" i="4" s="1"/>
  <c r="AH96" i="4"/>
  <c r="AH98" i="4" s="1"/>
  <c r="AH103" i="4" s="1"/>
  <c r="AB96" i="4"/>
  <c r="AB98" i="4" s="1"/>
  <c r="V96" i="4"/>
  <c r="V98" i="4" s="1"/>
  <c r="R96" i="4"/>
  <c r="R98" i="4" s="1"/>
  <c r="R103" i="4" s="1"/>
  <c r="AK95" i="4"/>
  <c r="F6" i="7" s="1"/>
  <c r="AK94" i="4"/>
  <c r="F5" i="7" s="1"/>
  <c r="AK93" i="4"/>
  <c r="F4" i="7" s="1"/>
  <c r="AK92" i="4"/>
  <c r="F3" i="7" s="1"/>
  <c r="AG92" i="4"/>
  <c r="B3" i="7" s="1"/>
  <c r="AK91" i="4"/>
  <c r="AG96" i="4"/>
  <c r="AG98" i="4" s="1"/>
  <c r="AF91" i="4"/>
  <c r="AA91" i="4"/>
  <c r="Z96" i="4"/>
  <c r="Z98" i="4" s="1"/>
  <c r="Z103" i="4" s="1"/>
  <c r="Y96" i="4"/>
  <c r="Y98" i="4" s="1"/>
  <c r="Y103" i="4" s="1"/>
  <c r="X96" i="4"/>
  <c r="X98" i="4" s="1"/>
  <c r="X103" i="4" s="1"/>
  <c r="W96" i="4"/>
  <c r="W98" i="4" s="1"/>
  <c r="V91" i="4"/>
  <c r="AK90" i="4"/>
  <c r="AI96" i="4"/>
  <c r="AI98" i="4" s="1"/>
  <c r="AF90" i="4"/>
  <c r="AE96" i="4"/>
  <c r="AD96" i="4"/>
  <c r="AD98" i="4" s="1"/>
  <c r="AD103" i="4" s="1"/>
  <c r="AA90" i="4"/>
  <c r="AA96" i="4" s="1"/>
  <c r="AA98" i="4" s="1"/>
  <c r="V90" i="4"/>
  <c r="T96" i="4"/>
  <c r="T98" i="4" s="1"/>
  <c r="T103" i="4" s="1"/>
  <c r="S96" i="4"/>
  <c r="S98" i="4" s="1"/>
  <c r="S103" i="4" s="1"/>
  <c r="AG80" i="4"/>
  <c r="AD80" i="4"/>
  <c r="N80" i="4"/>
  <c r="C80" i="4"/>
  <c r="AA79" i="4"/>
  <c r="G79" i="4"/>
  <c r="AK78" i="4"/>
  <c r="AA78" i="4"/>
  <c r="AA77" i="4"/>
  <c r="V77" i="4"/>
  <c r="AF76" i="4"/>
  <c r="V76" i="4"/>
  <c r="P80" i="4"/>
  <c r="O80" i="4"/>
  <c r="G76" i="4"/>
  <c r="AI73" i="4"/>
  <c r="AH73" i="4"/>
  <c r="AG73" i="4"/>
  <c r="Y73" i="4"/>
  <c r="S73" i="4"/>
  <c r="R73" i="4"/>
  <c r="P73" i="4"/>
  <c r="I73" i="4"/>
  <c r="AK72" i="4"/>
  <c r="AK73" i="4" s="1"/>
  <c r="AJ73" i="4"/>
  <c r="AD73" i="4"/>
  <c r="AC73" i="4"/>
  <c r="AB73" i="4"/>
  <c r="AA72" i="4"/>
  <c r="U73" i="4"/>
  <c r="T73" i="4"/>
  <c r="N73" i="4"/>
  <c r="Q72" i="4"/>
  <c r="L72" i="4"/>
  <c r="K73" i="4"/>
  <c r="F73" i="4"/>
  <c r="E73" i="4"/>
  <c r="D73" i="4"/>
  <c r="G72" i="4"/>
  <c r="AF71" i="4"/>
  <c r="AA71" i="4"/>
  <c r="V71" i="4"/>
  <c r="AJ70" i="4"/>
  <c r="AI70" i="4"/>
  <c r="AH70" i="4"/>
  <c r="AG70" i="4"/>
  <c r="AE70" i="4"/>
  <c r="AD70" i="4"/>
  <c r="AC70" i="4"/>
  <c r="AB70" i="4"/>
  <c r="Z70" i="4"/>
  <c r="Y70" i="4"/>
  <c r="X70" i="4"/>
  <c r="W70" i="4"/>
  <c r="V70" i="4"/>
  <c r="AJ69" i="4"/>
  <c r="AI69" i="4"/>
  <c r="AH69" i="4"/>
  <c r="AG69" i="4"/>
  <c r="AE69" i="4"/>
  <c r="AD69" i="4"/>
  <c r="AC69" i="4"/>
  <c r="AB69" i="4"/>
  <c r="Z69" i="4"/>
  <c r="Y69" i="4"/>
  <c r="X69" i="4"/>
  <c r="W69" i="4"/>
  <c r="V69" i="4"/>
  <c r="AJ68" i="4"/>
  <c r="AI68" i="4"/>
  <c r="AH68" i="4"/>
  <c r="AG68" i="4"/>
  <c r="AE68" i="4"/>
  <c r="AD68" i="4"/>
  <c r="AC68" i="4"/>
  <c r="AB68" i="4"/>
  <c r="Z68" i="4"/>
  <c r="Y68" i="4"/>
  <c r="X68" i="4"/>
  <c r="W68" i="4"/>
  <c r="AA68" i="4" s="1"/>
  <c r="U68" i="4"/>
  <c r="T68" i="4"/>
  <c r="S68" i="4"/>
  <c r="R68" i="4"/>
  <c r="AK67" i="4"/>
  <c r="AF67" i="4"/>
  <c r="AA67" i="4"/>
  <c r="V67" i="4"/>
  <c r="Q67" i="4"/>
  <c r="L67" i="4"/>
  <c r="G67" i="4"/>
  <c r="P62" i="4"/>
  <c r="O62" i="4"/>
  <c r="N62" i="4"/>
  <c r="M62" i="4"/>
  <c r="AJ61" i="4"/>
  <c r="AH61" i="4"/>
  <c r="AD61" i="4"/>
  <c r="AB61" i="4"/>
  <c r="Z61" i="4"/>
  <c r="Y61" i="4"/>
  <c r="T61" i="4"/>
  <c r="R61" i="4"/>
  <c r="AE58" i="4"/>
  <c r="AD58" i="4"/>
  <c r="AC58" i="4"/>
  <c r="U58" i="4"/>
  <c r="AI53" i="4"/>
  <c r="AJ53" i="4" s="1"/>
  <c r="AD53" i="4"/>
  <c r="AE53" i="4" s="1"/>
  <c r="AK52" i="4"/>
  <c r="AK54" i="4" s="1"/>
  <c r="AF52" i="4"/>
  <c r="AF54" i="4" s="1"/>
  <c r="AK51" i="4"/>
  <c r="AJ51" i="4" s="1"/>
  <c r="AF51" i="4"/>
  <c r="AE51" i="4" s="1"/>
  <c r="AK50" i="4"/>
  <c r="AF50" i="4"/>
  <c r="AK49" i="4"/>
  <c r="AJ49" i="4"/>
  <c r="AF49" i="4"/>
  <c r="AE49" i="4" s="1"/>
  <c r="AK48" i="4"/>
  <c r="AK47" i="4"/>
  <c r="AJ47" i="4" s="1"/>
  <c r="AF47" i="4"/>
  <c r="AE47" i="4"/>
  <c r="AK46" i="4"/>
  <c r="AK45" i="4"/>
  <c r="AJ45" i="4"/>
  <c r="AF45" i="4"/>
  <c r="AE45" i="4" s="1"/>
  <c r="AK44" i="4"/>
  <c r="AJ44" i="4"/>
  <c r="AF44" i="4"/>
  <c r="AE44" i="4"/>
  <c r="AK43" i="4"/>
  <c r="AJ43" i="4"/>
  <c r="AF43" i="4"/>
  <c r="AE43" i="4" s="1"/>
  <c r="AJ42" i="4"/>
  <c r="AG42" i="4"/>
  <c r="AG46" i="4" s="1"/>
  <c r="AG48" i="4" s="1"/>
  <c r="AG50" i="4" s="1"/>
  <c r="AG52" i="4" s="1"/>
  <c r="AG54" i="4" s="1"/>
  <c r="AB42" i="4"/>
  <c r="AB46" i="4" s="1"/>
  <c r="AB48" i="4" s="1"/>
  <c r="AB50" i="4" s="1"/>
  <c r="AB52" i="4" s="1"/>
  <c r="AB54" i="4" s="1"/>
  <c r="AJ39" i="4"/>
  <c r="AI39" i="4"/>
  <c r="AG39" i="4"/>
  <c r="Y39" i="4"/>
  <c r="T39" i="4"/>
  <c r="S39" i="4"/>
  <c r="N39" i="4"/>
  <c r="AJ38" i="4"/>
  <c r="AI38" i="4"/>
  <c r="AH38" i="4"/>
  <c r="AB38" i="4"/>
  <c r="Z38" i="4"/>
  <c r="W38" i="4"/>
  <c r="T38" i="4"/>
  <c r="J38" i="4"/>
  <c r="D38" i="4"/>
  <c r="AJ58" i="4"/>
  <c r="AH58" i="4"/>
  <c r="AG113" i="4"/>
  <c r="AG114" i="4" s="1"/>
  <c r="AD113" i="4"/>
  <c r="AD114" i="4" s="1"/>
  <c r="AC113" i="4"/>
  <c r="AB113" i="4"/>
  <c r="Z113" i="4"/>
  <c r="Y113" i="4"/>
  <c r="X113" i="4"/>
  <c r="S113" i="4"/>
  <c r="S114" i="4" s="1"/>
  <c r="R113" i="4"/>
  <c r="AJ36" i="4"/>
  <c r="AI36" i="4"/>
  <c r="AH36" i="4"/>
  <c r="AG36" i="4"/>
  <c r="AE36" i="4"/>
  <c r="AD36" i="4"/>
  <c r="AC36" i="4"/>
  <c r="AB36" i="4"/>
  <c r="Z36" i="4"/>
  <c r="Y36" i="4"/>
  <c r="X36" i="4"/>
  <c r="W36" i="4"/>
  <c r="V36" i="4"/>
  <c r="W35" i="4"/>
  <c r="U35" i="4"/>
  <c r="T35" i="4"/>
  <c r="S35" i="4"/>
  <c r="R35" i="4"/>
  <c r="AJ34" i="4"/>
  <c r="AI34" i="4"/>
  <c r="AH34" i="4"/>
  <c r="AG34" i="4"/>
  <c r="AE34" i="4"/>
  <c r="AD34" i="4"/>
  <c r="AC34" i="4"/>
  <c r="AB34" i="4"/>
  <c r="Z34" i="4"/>
  <c r="Y34" i="4"/>
  <c r="X34" i="4"/>
  <c r="W34" i="4"/>
  <c r="U34" i="4"/>
  <c r="T34" i="4"/>
  <c r="S34" i="4"/>
  <c r="R34" i="4"/>
  <c r="AJ33" i="4"/>
  <c r="AI33" i="4"/>
  <c r="AH33" i="4"/>
  <c r="AG33" i="4"/>
  <c r="AE33" i="4"/>
  <c r="AD33" i="4"/>
  <c r="AB33" i="4"/>
  <c r="Z33" i="4"/>
  <c r="Y33" i="4"/>
  <c r="U33" i="4"/>
  <c r="T33" i="4"/>
  <c r="S33" i="4"/>
  <c r="R33" i="4"/>
  <c r="AK32" i="4"/>
  <c r="M5" i="5"/>
  <c r="L5" i="5"/>
  <c r="K5" i="5"/>
  <c r="AG38" i="4"/>
  <c r="F5" i="5"/>
  <c r="Z73" i="4"/>
  <c r="Y38" i="4"/>
  <c r="U39" i="4"/>
  <c r="R39" i="4"/>
  <c r="O38" i="4"/>
  <c r="J73" i="4"/>
  <c r="I38" i="4"/>
  <c r="H31" i="4"/>
  <c r="G32" i="4"/>
  <c r="D31" i="4"/>
  <c r="AI31" i="4"/>
  <c r="L6" i="5" s="1"/>
  <c r="AH31" i="4"/>
  <c r="K6" i="5" s="1"/>
  <c r="AG31" i="4"/>
  <c r="J6" i="5" s="1"/>
  <c r="Z31" i="4"/>
  <c r="Y31" i="4"/>
  <c r="X31" i="4"/>
  <c r="M31" i="4"/>
  <c r="K31" i="4"/>
  <c r="J31" i="4"/>
  <c r="I31" i="4"/>
  <c r="AJ31" i="4"/>
  <c r="M6" i="5" s="1"/>
  <c r="AK30" i="4"/>
  <c r="AB31" i="4"/>
  <c r="E6" i="5" s="1"/>
  <c r="AA30" i="4"/>
  <c r="T31" i="4"/>
  <c r="S31" i="4"/>
  <c r="P31" i="4"/>
  <c r="L30" i="4"/>
  <c r="E31" i="4"/>
  <c r="G30" i="4"/>
  <c r="AI61" i="4"/>
  <c r="AF29" i="4"/>
  <c r="AF61" i="4" s="1"/>
  <c r="AE61" i="4"/>
  <c r="AC61" i="4"/>
  <c r="AA29" i="4"/>
  <c r="AA61" i="4" s="1"/>
  <c r="X61" i="4"/>
  <c r="W61" i="4"/>
  <c r="U61" i="4"/>
  <c r="S61" i="4"/>
  <c r="Q29" i="4"/>
  <c r="G29" i="4"/>
  <c r="AF28" i="4"/>
  <c r="AA28" i="4"/>
  <c r="V28" i="4"/>
  <c r="Q28" i="4"/>
  <c r="L28" i="4"/>
  <c r="G28" i="4"/>
  <c r="AK27" i="4"/>
  <c r="AF27" i="4"/>
  <c r="V27" i="4"/>
  <c r="Q27" i="4"/>
  <c r="L27" i="4"/>
  <c r="G27" i="4"/>
  <c r="AF26" i="4"/>
  <c r="V26" i="4"/>
  <c r="Q26" i="4"/>
  <c r="L26" i="4"/>
  <c r="G26" i="4"/>
  <c r="AK25" i="4"/>
  <c r="AF25" i="4"/>
  <c r="AA25" i="4"/>
  <c r="Q25" i="4"/>
  <c r="L25" i="4"/>
  <c r="G25" i="4"/>
  <c r="G24" i="4"/>
  <c r="AF23" i="4"/>
  <c r="V23" i="4"/>
  <c r="P15" i="4"/>
  <c r="P16" i="4" s="1"/>
  <c r="Q23" i="4"/>
  <c r="F15" i="4"/>
  <c r="F16" i="4" s="1"/>
  <c r="D15" i="4"/>
  <c r="D16" i="4" s="1"/>
  <c r="G23" i="4"/>
  <c r="AG22" i="4"/>
  <c r="AB22" i="4"/>
  <c r="Y22" i="4"/>
  <c r="T22" i="4"/>
  <c r="S22" i="4"/>
  <c r="R22" i="4"/>
  <c r="I22" i="4"/>
  <c r="AK21" i="4"/>
  <c r="AF21" i="4"/>
  <c r="AA21" i="4"/>
  <c r="AI20" i="4"/>
  <c r="W20" i="4"/>
  <c r="AF19" i="4"/>
  <c r="AE19" i="4"/>
  <c r="AD19" i="4"/>
  <c r="AC19" i="4"/>
  <c r="AB19" i="4"/>
  <c r="X19" i="4"/>
  <c r="W19" i="4"/>
  <c r="AJ18" i="4"/>
  <c r="AI18" i="4"/>
  <c r="AH18" i="4"/>
  <c r="AG18" i="4"/>
  <c r="AD18" i="4"/>
  <c r="AC18" i="4"/>
  <c r="AB18" i="4"/>
  <c r="Z18" i="4"/>
  <c r="Y18" i="4"/>
  <c r="X18" i="4"/>
  <c r="W18" i="4"/>
  <c r="T18" i="4"/>
  <c r="S18" i="4"/>
  <c r="R18" i="4"/>
  <c r="AK17" i="4"/>
  <c r="AI22" i="4"/>
  <c r="AH22" i="4"/>
  <c r="AJ22" i="4"/>
  <c r="AD22" i="4"/>
  <c r="AC22" i="4"/>
  <c r="X22" i="4"/>
  <c r="AA17" i="4"/>
  <c r="U22" i="4"/>
  <c r="S38" i="4"/>
  <c r="O22" i="4"/>
  <c r="N22" i="4"/>
  <c r="K38" i="4"/>
  <c r="E38" i="4"/>
  <c r="C38" i="4"/>
  <c r="Z16" i="4"/>
  <c r="AI15" i="4"/>
  <c r="AI16" i="4" s="1"/>
  <c r="AG15" i="4"/>
  <c r="AG16" i="4" s="1"/>
  <c r="AC15" i="4"/>
  <c r="AC16" i="4" s="1"/>
  <c r="U15" i="4"/>
  <c r="U16" i="4" s="1"/>
  <c r="T15" i="4"/>
  <c r="T16" i="4" s="1"/>
  <c r="S15" i="4"/>
  <c r="S16" i="4" s="1"/>
  <c r="M15" i="4"/>
  <c r="M16" i="4" s="1"/>
  <c r="K15" i="4"/>
  <c r="K16" i="4" s="1"/>
  <c r="I15" i="4"/>
  <c r="I16" i="4" s="1"/>
  <c r="E15" i="4"/>
  <c r="E16" i="4" s="1"/>
  <c r="AJ13" i="4"/>
  <c r="AI13" i="4"/>
  <c r="AG13" i="4"/>
  <c r="AD13" i="4"/>
  <c r="Y13" i="4"/>
  <c r="X13" i="4"/>
  <c r="W13" i="4"/>
  <c r="AJ11" i="4"/>
  <c r="AH13" i="4"/>
  <c r="AF12" i="4"/>
  <c r="AE13" i="4"/>
  <c r="AB11" i="4"/>
  <c r="Z13" i="4"/>
  <c r="S11" i="4"/>
  <c r="P11" i="4"/>
  <c r="T13" i="4"/>
  <c r="I11" i="4"/>
  <c r="H11" i="4"/>
  <c r="G12" i="4"/>
  <c r="AI11" i="4"/>
  <c r="AH11" i="4"/>
  <c r="AC11" i="4"/>
  <c r="U11" i="4"/>
  <c r="M11" i="4"/>
  <c r="K11" i="4"/>
  <c r="J11" i="4"/>
  <c r="E11" i="4"/>
  <c r="C11" i="4"/>
  <c r="AH9" i="4"/>
  <c r="Z9" i="4"/>
  <c r="Y9" i="4"/>
  <c r="R9" i="4"/>
  <c r="P9" i="4"/>
  <c r="J9" i="4"/>
  <c r="AF8" i="4"/>
  <c r="AA8" i="4"/>
  <c r="V8" i="4"/>
  <c r="W7" i="4"/>
  <c r="U7" i="4"/>
  <c r="T7" i="4"/>
  <c r="S7" i="4"/>
  <c r="R7" i="4"/>
  <c r="AH6" i="4"/>
  <c r="AJ15" i="4"/>
  <c r="AJ16" i="4" s="1"/>
  <c r="AH15" i="4"/>
  <c r="AH16" i="4" s="1"/>
  <c r="AE9" i="4"/>
  <c r="AD11" i="4"/>
  <c r="Z15" i="4"/>
  <c r="Y11" i="4"/>
  <c r="X9" i="4"/>
  <c r="W9" i="4"/>
  <c r="V4" i="4"/>
  <c r="S9" i="4"/>
  <c r="R15" i="4"/>
  <c r="R16" i="4" s="1"/>
  <c r="U9" i="4"/>
  <c r="O9" i="4"/>
  <c r="N11" i="4"/>
  <c r="J15" i="4"/>
  <c r="J16" i="4" s="1"/>
  <c r="I9" i="4"/>
  <c r="H15" i="4"/>
  <c r="H16" i="4" s="1"/>
  <c r="K9" i="4"/>
  <c r="V7" i="4" l="1"/>
  <c r="V35" i="4"/>
  <c r="AF6" i="10"/>
  <c r="B7" i="7"/>
  <c r="AE62" i="4"/>
  <c r="G73" i="4"/>
  <c r="AF34" i="4"/>
  <c r="V33" i="4"/>
  <c r="AD62" i="4"/>
  <c r="AF96" i="4"/>
  <c r="AF98" i="4" s="1"/>
  <c r="J29" i="5" s="1"/>
  <c r="V15" i="4"/>
  <c r="V16" i="4" s="1"/>
  <c r="AK34" i="4"/>
  <c r="AJ62" i="4"/>
  <c r="E7" i="7"/>
  <c r="AK31" i="4"/>
  <c r="N6" i="5" s="1"/>
  <c r="AA69" i="4"/>
  <c r="K7" i="5"/>
  <c r="K13" i="5" s="1"/>
  <c r="AA36" i="4"/>
  <c r="AC62" i="4"/>
  <c r="C7" i="7"/>
  <c r="V34" i="4"/>
  <c r="AJ46" i="4"/>
  <c r="AJ48" i="4" s="1"/>
  <c r="AJ50" i="4" s="1"/>
  <c r="AJ52" i="4" s="1"/>
  <c r="AJ54" i="4" s="1"/>
  <c r="AK69" i="4"/>
  <c r="AB6" i="4"/>
  <c r="AF6" i="4" s="1"/>
  <c r="AK68" i="4"/>
  <c r="AF36" i="4"/>
  <c r="T62" i="4"/>
  <c r="AA70" i="4"/>
  <c r="AK70" i="4"/>
  <c r="AA17" i="10"/>
  <c r="AA19" i="4" s="1"/>
  <c r="AA18" i="4"/>
  <c r="B14" i="7"/>
  <c r="AG103" i="4"/>
  <c r="K29" i="5"/>
  <c r="AH62" i="4"/>
  <c r="AH60" i="4"/>
  <c r="D29" i="5"/>
  <c r="W62" i="4"/>
  <c r="W60" i="4"/>
  <c r="V9" i="4"/>
  <c r="R6" i="9"/>
  <c r="R5" i="4" s="1"/>
  <c r="V5" i="4" s="1"/>
  <c r="V4" i="9"/>
  <c r="V6" i="9" s="1"/>
  <c r="AF16" i="10"/>
  <c r="AF30" i="10" s="1"/>
  <c r="AB14" i="10"/>
  <c r="AF14" i="10" s="1"/>
  <c r="AH17" i="10"/>
  <c r="AH14" i="10"/>
  <c r="V17" i="4"/>
  <c r="C73" i="4"/>
  <c r="H80" i="4"/>
  <c r="L76" i="4"/>
  <c r="AF78" i="4"/>
  <c r="AF84" i="4" s="1"/>
  <c r="X114" i="4"/>
  <c r="W15" i="11"/>
  <c r="AF4" i="4"/>
  <c r="X11" i="4"/>
  <c r="R13" i="4"/>
  <c r="V12" i="4"/>
  <c r="AA12" i="4"/>
  <c r="AF13" i="4" s="1"/>
  <c r="J22" i="4"/>
  <c r="AE22" i="4"/>
  <c r="W15" i="4"/>
  <c r="W16" i="4" s="1"/>
  <c r="Y114" i="4"/>
  <c r="L27" i="5"/>
  <c r="M27" i="5" s="1"/>
  <c r="G63" i="6"/>
  <c r="U14" i="9"/>
  <c r="U15" i="9" s="1"/>
  <c r="U18" i="4"/>
  <c r="V18" i="4" s="1"/>
  <c r="AE17" i="9"/>
  <c r="AE14" i="9"/>
  <c r="AE15" i="9" s="1"/>
  <c r="X29" i="9"/>
  <c r="X31" i="9"/>
  <c r="X30" i="9"/>
  <c r="X33" i="4"/>
  <c r="AF12" i="12"/>
  <c r="AB18" i="12"/>
  <c r="AK4" i="4"/>
  <c r="AG11" i="4"/>
  <c r="H9" i="4"/>
  <c r="AC9" i="4"/>
  <c r="O11" i="4"/>
  <c r="Z11" i="4"/>
  <c r="C15" i="4"/>
  <c r="C16" i="4" s="1"/>
  <c r="X15" i="4"/>
  <c r="X16" i="4" s="1"/>
  <c r="AF17" i="4"/>
  <c r="AF22" i="4" s="1"/>
  <c r="K22" i="4"/>
  <c r="M39" i="4"/>
  <c r="Q32" i="4"/>
  <c r="Q103" i="4" s="1"/>
  <c r="V32" i="4"/>
  <c r="V103" i="4" s="1"/>
  <c r="AE73" i="4"/>
  <c r="AE31" i="4"/>
  <c r="H6" i="5" s="1"/>
  <c r="AE39" i="4"/>
  <c r="AK37" i="4"/>
  <c r="M38" i="4"/>
  <c r="AE42" i="4"/>
  <c r="AE46" i="4" s="1"/>
  <c r="AE48" i="4" s="1"/>
  <c r="AE50" i="4" s="1"/>
  <c r="AE52" i="4" s="1"/>
  <c r="AE54" i="4" s="1"/>
  <c r="U62" i="4"/>
  <c r="U60" i="4"/>
  <c r="AF72" i="4"/>
  <c r="H73" i="4"/>
  <c r="C87" i="4"/>
  <c r="G77" i="4"/>
  <c r="L77" i="4"/>
  <c r="L83" i="4" s="1"/>
  <c r="G78" i="4"/>
  <c r="G84" i="4" s="1"/>
  <c r="Q78" i="4"/>
  <c r="Q84" i="4" s="1"/>
  <c r="C29" i="5"/>
  <c r="C14" i="7"/>
  <c r="AH113" i="4"/>
  <c r="T60" i="4"/>
  <c r="AK24" i="9"/>
  <c r="AI58" i="4"/>
  <c r="AG7" i="4"/>
  <c r="AK7" i="4" s="1"/>
  <c r="AK41" i="11"/>
  <c r="AK48" i="11" s="1"/>
  <c r="AD9" i="4"/>
  <c r="F11" i="4"/>
  <c r="T11" i="4"/>
  <c r="AC13" i="4"/>
  <c r="AK12" i="4"/>
  <c r="AB13" i="4"/>
  <c r="N15" i="4"/>
  <c r="N16" i="4" s="1"/>
  <c r="Y15" i="4"/>
  <c r="Y16" i="4" s="1"/>
  <c r="G17" i="4"/>
  <c r="G38" i="4" s="1"/>
  <c r="P22" i="4"/>
  <c r="W22" i="4"/>
  <c r="L23" i="4"/>
  <c r="AK23" i="4"/>
  <c r="AK15" i="4" s="1"/>
  <c r="AK16" i="4" s="1"/>
  <c r="AA26" i="4"/>
  <c r="V29" i="4"/>
  <c r="V61" i="4" s="1"/>
  <c r="Q30" i="4"/>
  <c r="V30" i="4"/>
  <c r="C31" i="4"/>
  <c r="AC31" i="4"/>
  <c r="F6" i="5" s="1"/>
  <c r="F7" i="5" s="1"/>
  <c r="F13" i="5" s="1"/>
  <c r="N31" i="4"/>
  <c r="N38" i="4"/>
  <c r="W73" i="4"/>
  <c r="W31" i="4"/>
  <c r="W39" i="4"/>
  <c r="AA32" i="4"/>
  <c r="AA103" i="4" s="1"/>
  <c r="AF32" i="4"/>
  <c r="AK39" i="4" s="1"/>
  <c r="AB39" i="4"/>
  <c r="AF70" i="4"/>
  <c r="AK71" i="4"/>
  <c r="X73" i="4"/>
  <c r="AD87" i="4"/>
  <c r="Q77" i="4"/>
  <c r="Q83" i="4" s="1"/>
  <c r="X80" i="4"/>
  <c r="X87" i="4" s="1"/>
  <c r="AA85" i="4"/>
  <c r="AE98" i="4"/>
  <c r="AE103" i="4" s="1"/>
  <c r="E7" i="5"/>
  <c r="H10" i="5"/>
  <c r="E13" i="5"/>
  <c r="N39" i="6"/>
  <c r="N63" i="6" s="1"/>
  <c r="W7" i="9"/>
  <c r="AD12" i="9"/>
  <c r="AD14" i="9"/>
  <c r="AD15" i="9" s="1"/>
  <c r="AF16" i="9"/>
  <c r="AF17" i="9" s="1"/>
  <c r="Z7" i="11"/>
  <c r="Z6" i="11"/>
  <c r="Z7" i="4" s="1"/>
  <c r="AE7" i="11"/>
  <c r="AG7" i="11"/>
  <c r="AK4" i="11"/>
  <c r="AK7" i="11" s="1"/>
  <c r="N9" i="4"/>
  <c r="U38" i="4"/>
  <c r="J80" i="4"/>
  <c r="J87" i="4" s="1"/>
  <c r="E29" i="5"/>
  <c r="M29" i="5"/>
  <c r="AI103" i="4"/>
  <c r="R15" i="9"/>
  <c r="D18" i="5"/>
  <c r="D26" i="5" s="1"/>
  <c r="M14" i="5"/>
  <c r="L29" i="5"/>
  <c r="AA4" i="4"/>
  <c r="AA9" i="4" s="1"/>
  <c r="R11" i="4"/>
  <c r="D11" i="4"/>
  <c r="L12" i="4"/>
  <c r="U13" i="4"/>
  <c r="S13" i="4"/>
  <c r="H22" i="4"/>
  <c r="L17" i="4"/>
  <c r="AE18" i="4"/>
  <c r="AF18" i="4" s="1"/>
  <c r="AK26" i="4"/>
  <c r="AA27" i="4"/>
  <c r="R31" i="4"/>
  <c r="F31" i="4"/>
  <c r="F38" i="4"/>
  <c r="O73" i="4"/>
  <c r="O31" i="4"/>
  <c r="O39" i="4"/>
  <c r="X39" i="4"/>
  <c r="X38" i="4"/>
  <c r="AK33" i="4"/>
  <c r="AK36" i="4"/>
  <c r="V37" i="4"/>
  <c r="V113" i="4" s="1"/>
  <c r="V114" i="4" s="1"/>
  <c r="R38" i="4"/>
  <c r="AC38" i="4"/>
  <c r="AD39" i="4"/>
  <c r="V68" i="4"/>
  <c r="AF69" i="4"/>
  <c r="AE80" i="4"/>
  <c r="AE87" i="4" s="1"/>
  <c r="Z80" i="4"/>
  <c r="Z87" i="4" s="1"/>
  <c r="F7" i="7"/>
  <c r="AB114" i="4"/>
  <c r="M9" i="5"/>
  <c r="K21" i="5"/>
  <c r="N23" i="5"/>
  <c r="N21" i="5" s="1"/>
  <c r="AA16" i="9"/>
  <c r="AA17" i="9" s="1"/>
  <c r="V18" i="9"/>
  <c r="AF41" i="9"/>
  <c r="T15" i="11"/>
  <c r="T5" i="11"/>
  <c r="T7" i="11"/>
  <c r="AI9" i="4"/>
  <c r="AD15" i="4"/>
  <c r="AD16" i="4" s="1"/>
  <c r="AK22" i="4"/>
  <c r="AC60" i="4"/>
  <c r="L18" i="5"/>
  <c r="L26" i="5" s="1"/>
  <c r="AB7" i="9"/>
  <c r="AB6" i="9"/>
  <c r="AB5" i="4" s="1"/>
  <c r="G4" i="4"/>
  <c r="G15" i="4" s="1"/>
  <c r="G16" i="4" s="1"/>
  <c r="W11" i="4"/>
  <c r="M22" i="4"/>
  <c r="Q17" i="4"/>
  <c r="AC42" i="4"/>
  <c r="AC46" i="4" s="1"/>
  <c r="AC48" i="4" s="1"/>
  <c r="AC50" i="4" s="1"/>
  <c r="AC52" i="4" s="1"/>
  <c r="AC54" i="4" s="1"/>
  <c r="AC39" i="4"/>
  <c r="S80" i="4"/>
  <c r="AH6" i="9"/>
  <c r="AH5" i="4" s="1"/>
  <c r="AH7" i="9"/>
  <c r="AK4" i="9"/>
  <c r="AJ17" i="9"/>
  <c r="AJ14" i="9"/>
  <c r="AJ15" i="9" s="1"/>
  <c r="W30" i="9"/>
  <c r="W29" i="9"/>
  <c r="W31" i="9"/>
  <c r="AA27" i="9"/>
  <c r="W33" i="4"/>
  <c r="AK29" i="9"/>
  <c r="AB31" i="9"/>
  <c r="AH10" i="10"/>
  <c r="AH12" i="10"/>
  <c r="W14" i="10"/>
  <c r="AA16" i="10"/>
  <c r="Q4" i="4"/>
  <c r="Q15" i="4" s="1"/>
  <c r="Q16" i="4" s="1"/>
  <c r="Z114" i="4"/>
  <c r="V16" i="9"/>
  <c r="V17" i="9" s="1"/>
  <c r="Z17" i="9"/>
  <c r="Z14" i="9"/>
  <c r="Z15" i="9" s="1"/>
  <c r="Z30" i="9"/>
  <c r="L4" i="4"/>
  <c r="T9" i="4"/>
  <c r="AB9" i="4"/>
  <c r="AJ9" i="4"/>
  <c r="AG9" i="4"/>
  <c r="Q12" i="4"/>
  <c r="AB15" i="4"/>
  <c r="AB16" i="4" s="1"/>
  <c r="AK18" i="4"/>
  <c r="Z22" i="4"/>
  <c r="AA23" i="4"/>
  <c r="AK28" i="4"/>
  <c r="AF30" i="4"/>
  <c r="G31" i="4"/>
  <c r="P39" i="4"/>
  <c r="P38" i="4"/>
  <c r="AA34" i="4"/>
  <c r="AA37" i="4"/>
  <c r="AA113" i="4" s="1"/>
  <c r="AA114" i="4" s="1"/>
  <c r="W113" i="4"/>
  <c r="W114" i="4" s="1"/>
  <c r="AF37" i="4"/>
  <c r="AF113" i="4" s="1"/>
  <c r="AF114" i="4" s="1"/>
  <c r="AE38" i="4"/>
  <c r="AH42" i="4"/>
  <c r="AH46" i="4" s="1"/>
  <c r="AH48" i="4" s="1"/>
  <c r="AH50" i="4" s="1"/>
  <c r="AH52" i="4" s="1"/>
  <c r="AH54" i="4" s="1"/>
  <c r="X58" i="4"/>
  <c r="AF68" i="4"/>
  <c r="N87" i="4"/>
  <c r="Q76" i="4"/>
  <c r="W80" i="4"/>
  <c r="AA76" i="4"/>
  <c r="V79" i="4"/>
  <c r="V85" i="4" s="1"/>
  <c r="P87" i="4"/>
  <c r="W103" i="4"/>
  <c r="AC114" i="4"/>
  <c r="H5" i="5"/>
  <c r="H7" i="5" s="1"/>
  <c r="N18" i="5"/>
  <c r="H15" i="6"/>
  <c r="H26" i="6" s="1"/>
  <c r="Z6" i="9"/>
  <c r="Z5" i="4" s="1"/>
  <c r="Z7" i="9"/>
  <c r="AE6" i="9"/>
  <c r="AE5" i="4" s="1"/>
  <c r="AE7" i="9"/>
  <c r="T14" i="9"/>
  <c r="T15" i="9" s="1"/>
  <c r="V11" i="9"/>
  <c r="V12" i="9" s="1"/>
  <c r="AC43" i="9"/>
  <c r="AK42" i="4"/>
  <c r="N5" i="5"/>
  <c r="AD60" i="4"/>
  <c r="V72" i="4"/>
  <c r="O15" i="4"/>
  <c r="O16" i="4" s="1"/>
  <c r="AE15" i="4"/>
  <c r="AE16" i="4" s="1"/>
  <c r="G5" i="5"/>
  <c r="AD42" i="4"/>
  <c r="AD46" i="4" s="1"/>
  <c r="AD48" i="4" s="1"/>
  <c r="AD50" i="4" s="1"/>
  <c r="AD52" i="4" s="1"/>
  <c r="AD54" i="4" s="1"/>
  <c r="AD31" i="4"/>
  <c r="G6" i="5" s="1"/>
  <c r="AD38" i="4"/>
  <c r="AF33" i="4"/>
  <c r="AJ60" i="4"/>
  <c r="AK38" i="4"/>
  <c r="Z39" i="4"/>
  <c r="R58" i="4"/>
  <c r="AE60" i="4"/>
  <c r="I80" i="4"/>
  <c r="I87" i="4" s="1"/>
  <c r="T80" i="4"/>
  <c r="T87" i="4" s="1"/>
  <c r="AF77" i="4"/>
  <c r="AF83" i="4" s="1"/>
  <c r="AK77" i="4"/>
  <c r="E12" i="7"/>
  <c r="AK101" i="4"/>
  <c r="F12" i="7" s="1"/>
  <c r="F14" i="7" s="1"/>
  <c r="AK8" i="4"/>
  <c r="M9" i="4"/>
  <c r="AE11" i="4"/>
  <c r="V21" i="4"/>
  <c r="V25" i="4"/>
  <c r="L29" i="4"/>
  <c r="AK29" i="4"/>
  <c r="AK61" i="4" s="1"/>
  <c r="U31" i="4"/>
  <c r="L32" i="4"/>
  <c r="L103" i="4" s="1"/>
  <c r="H38" i="4"/>
  <c r="AH39" i="4"/>
  <c r="Z58" i="4"/>
  <c r="AG61" i="4"/>
  <c r="M73" i="4"/>
  <c r="F80" i="4"/>
  <c r="F87" i="4" s="1"/>
  <c r="O87" i="4"/>
  <c r="V78" i="4"/>
  <c r="K18" i="5"/>
  <c r="H63" i="6"/>
  <c r="AA4" i="9"/>
  <c r="AF4" i="9"/>
  <c r="AC31" i="9"/>
  <c r="AC30" i="9"/>
  <c r="AC29" i="9"/>
  <c r="AC33" i="4"/>
  <c r="AD50" i="9"/>
  <c r="AA41" i="9"/>
  <c r="AA48" i="9" s="1"/>
  <c r="AK22" i="10"/>
  <c r="AK24" i="10"/>
  <c r="AG58" i="4"/>
  <c r="R18" i="12"/>
  <c r="V17" i="12"/>
  <c r="AI42" i="4"/>
  <c r="AI46" i="4" s="1"/>
  <c r="AI48" i="4" s="1"/>
  <c r="AI50" i="4" s="1"/>
  <c r="AI52" i="4" s="1"/>
  <c r="AI54" i="4" s="1"/>
  <c r="Y58" i="4"/>
  <c r="Y80" i="4"/>
  <c r="Y87" i="4"/>
  <c r="AK76" i="4"/>
  <c r="G85" i="4"/>
  <c r="D80" i="4"/>
  <c r="D87" i="4" s="1"/>
  <c r="U114" i="4"/>
  <c r="B29" i="5"/>
  <c r="B63" i="6"/>
  <c r="D7" i="7"/>
  <c r="X7" i="9"/>
  <c r="X6" i="9"/>
  <c r="X5" i="4" s="1"/>
  <c r="AC7" i="9"/>
  <c r="AI7" i="9"/>
  <c r="AI6" i="9"/>
  <c r="AI5" i="4" s="1"/>
  <c r="AA10" i="9"/>
  <c r="Y12" i="9"/>
  <c r="AA20" i="9"/>
  <c r="AF23" i="9"/>
  <c r="W6" i="10"/>
  <c r="AA4" i="10"/>
  <c r="X31" i="11"/>
  <c r="X29" i="11"/>
  <c r="X30" i="11"/>
  <c r="R80" i="4"/>
  <c r="AH80" i="4"/>
  <c r="Q79" i="4"/>
  <c r="Q85" i="4" s="1"/>
  <c r="D14" i="7"/>
  <c r="AH114" i="4"/>
  <c r="I63" i="6"/>
  <c r="B62" i="6"/>
  <c r="J62" i="6"/>
  <c r="J63" i="6" s="1"/>
  <c r="AB15" i="9"/>
  <c r="W17" i="9"/>
  <c r="W14" i="9"/>
  <c r="AA18" i="9"/>
  <c r="AK41" i="9"/>
  <c r="AK48" i="9" s="1"/>
  <c r="AK26" i="10"/>
  <c r="AA27" i="10"/>
  <c r="Y30" i="11"/>
  <c r="Y29" i="11"/>
  <c r="Y35" i="4" s="1"/>
  <c r="Y31" i="11"/>
  <c r="L7" i="5"/>
  <c r="L13" i="5" s="1"/>
  <c r="K80" i="4"/>
  <c r="K87" i="4" s="1"/>
  <c r="AI80" i="4"/>
  <c r="AI87" i="4" s="1"/>
  <c r="M15" i="5"/>
  <c r="H22" i="5"/>
  <c r="L35" i="5"/>
  <c r="M35" i="5" s="1"/>
  <c r="E63" i="6"/>
  <c r="AD6" i="9"/>
  <c r="AD5" i="4" s="1"/>
  <c r="AD7" i="9"/>
  <c r="V10" i="9"/>
  <c r="AG15" i="9"/>
  <c r="V20" i="9"/>
  <c r="AA23" i="9"/>
  <c r="U31" i="10"/>
  <c r="U30" i="10"/>
  <c r="U28" i="10"/>
  <c r="AB30" i="10"/>
  <c r="AG30" i="10"/>
  <c r="AG31" i="10"/>
  <c r="AK27" i="10"/>
  <c r="AK30" i="10" s="1"/>
  <c r="Z30" i="10"/>
  <c r="AI31" i="11"/>
  <c r="AI29" i="11"/>
  <c r="AI35" i="4" s="1"/>
  <c r="AI30" i="11"/>
  <c r="S58" i="4"/>
  <c r="M7" i="5"/>
  <c r="AB58" i="4"/>
  <c r="AB80" i="4"/>
  <c r="L78" i="4"/>
  <c r="L84" i="4" s="1"/>
  <c r="AK84" i="4"/>
  <c r="AG87" i="4"/>
  <c r="AK79" i="4"/>
  <c r="AK85" i="4" s="1"/>
  <c r="AJ80" i="4"/>
  <c r="AJ87" i="4" s="1"/>
  <c r="S87" i="4"/>
  <c r="AB103" i="4"/>
  <c r="R114" i="4"/>
  <c r="I18" i="5"/>
  <c r="I26" i="5" s="1"/>
  <c r="H14" i="5"/>
  <c r="E10" i="7"/>
  <c r="AB12" i="9"/>
  <c r="AF11" i="9"/>
  <c r="V22" i="9"/>
  <c r="R10" i="10"/>
  <c r="R6" i="10"/>
  <c r="V4" i="10"/>
  <c r="AG6" i="10"/>
  <c r="AK4" i="10"/>
  <c r="V27" i="10"/>
  <c r="AH31" i="10"/>
  <c r="AH30" i="10"/>
  <c r="S14" i="11"/>
  <c r="S15" i="11" s="1"/>
  <c r="S30" i="11"/>
  <c r="AA84" i="4"/>
  <c r="AA83" i="4"/>
  <c r="AK96" i="4"/>
  <c r="AK98" i="4" s="1"/>
  <c r="AK103" i="4" s="1"/>
  <c r="M16" i="5"/>
  <c r="H34" i="5"/>
  <c r="N49" i="6"/>
  <c r="N62" i="6" s="1"/>
  <c r="K62" i="6"/>
  <c r="K63" i="6" s="1"/>
  <c r="AG7" i="9"/>
  <c r="AA11" i="9"/>
  <c r="W12" i="9"/>
  <c r="AH17" i="9"/>
  <c r="AH30" i="9"/>
  <c r="AH14" i="9"/>
  <c r="AH15" i="9" s="1"/>
  <c r="AF21" i="9"/>
  <c r="V23" i="9"/>
  <c r="AA25" i="9"/>
  <c r="X43" i="9"/>
  <c r="X50" i="9" s="1"/>
  <c r="AE43" i="9"/>
  <c r="AE50" i="9" s="1"/>
  <c r="AK11" i="10"/>
  <c r="AG10" i="10"/>
  <c r="AG12" i="10"/>
  <c r="V21" i="10"/>
  <c r="AF24" i="10"/>
  <c r="U5" i="11"/>
  <c r="U7" i="11"/>
  <c r="AF4" i="11"/>
  <c r="AB6" i="11"/>
  <c r="AB7" i="11"/>
  <c r="U12" i="11"/>
  <c r="U14" i="11"/>
  <c r="U15" i="11" s="1"/>
  <c r="AI14" i="11"/>
  <c r="AI15" i="11" s="1"/>
  <c r="AK11" i="11"/>
  <c r="AI12" i="11"/>
  <c r="AA21" i="9"/>
  <c r="R30" i="9"/>
  <c r="V27" i="9"/>
  <c r="R29" i="9"/>
  <c r="Y29" i="9"/>
  <c r="Y31" i="9"/>
  <c r="Y30" i="9"/>
  <c r="V39" i="9"/>
  <c r="V46" i="9" s="1"/>
  <c r="S43" i="9"/>
  <c r="S50" i="9" s="1"/>
  <c r="AG43" i="9"/>
  <c r="AK39" i="9"/>
  <c r="V41" i="9"/>
  <c r="V48" i="9" s="1"/>
  <c r="Y12" i="10"/>
  <c r="Y10" i="10"/>
  <c r="AA23" i="10"/>
  <c r="AA29" i="10"/>
  <c r="AC6" i="11"/>
  <c r="AC7" i="4" s="1"/>
  <c r="AC7" i="11"/>
  <c r="W30" i="11"/>
  <c r="AA16" i="11"/>
  <c r="H25" i="5"/>
  <c r="Y17" i="9"/>
  <c r="Y14" i="9"/>
  <c r="Y15" i="9" s="1"/>
  <c r="AI17" i="9"/>
  <c r="AI30" i="9"/>
  <c r="AI14" i="9"/>
  <c r="AI15" i="9" s="1"/>
  <c r="AF22" i="9"/>
  <c r="AK22" i="9"/>
  <c r="AK23" i="9"/>
  <c r="V24" i="9"/>
  <c r="AK25" i="9"/>
  <c r="AG29" i="9"/>
  <c r="AG31" i="9"/>
  <c r="AG30" i="9"/>
  <c r="T43" i="9"/>
  <c r="T50" i="9" s="1"/>
  <c r="Y43" i="9"/>
  <c r="AA42" i="9"/>
  <c r="AA49" i="9"/>
  <c r="T12" i="10"/>
  <c r="T14" i="10"/>
  <c r="Z10" i="10"/>
  <c r="Z12" i="10"/>
  <c r="Z14" i="10"/>
  <c r="AK16" i="10"/>
  <c r="W12" i="11"/>
  <c r="AA11" i="11"/>
  <c r="AA12" i="11" s="1"/>
  <c r="AD12" i="11"/>
  <c r="AF11" i="11"/>
  <c r="AJ14" i="11"/>
  <c r="AJ15" i="11" s="1"/>
  <c r="AJ17" i="11"/>
  <c r="AJ20" i="4" s="1"/>
  <c r="AK20" i="4" s="1"/>
  <c r="AD29" i="11"/>
  <c r="AD35" i="4" s="1"/>
  <c r="AD31" i="11"/>
  <c r="AD30" i="11"/>
  <c r="E80" i="4"/>
  <c r="E87" i="4" s="1"/>
  <c r="M80" i="4"/>
  <c r="U80" i="4"/>
  <c r="U87" i="4" s="1"/>
  <c r="AC80" i="4"/>
  <c r="L79" i="4"/>
  <c r="L85" i="4" s="1"/>
  <c r="AF79" i="4"/>
  <c r="AF85" i="4" s="1"/>
  <c r="M17" i="5"/>
  <c r="M24" i="5"/>
  <c r="M19" i="5"/>
  <c r="M94" i="5"/>
  <c r="M95" i="5" s="1"/>
  <c r="M99" i="5" s="1"/>
  <c r="F26" i="6"/>
  <c r="AA22" i="9"/>
  <c r="V42" i="9"/>
  <c r="V49" i="9" s="1"/>
  <c r="R50" i="9"/>
  <c r="S10" i="10"/>
  <c r="AF11" i="10"/>
  <c r="R14" i="11"/>
  <c r="V16" i="11"/>
  <c r="AE43" i="11"/>
  <c r="AE50" i="11" s="1"/>
  <c r="U96" i="4"/>
  <c r="U98" i="4" s="1"/>
  <c r="U103" i="4" s="1"/>
  <c r="AC96" i="4"/>
  <c r="AC98" i="4" s="1"/>
  <c r="H9" i="5"/>
  <c r="N15" i="6"/>
  <c r="N26" i="6" s="1"/>
  <c r="X14" i="9"/>
  <c r="X15" i="9" s="1"/>
  <c r="AK16" i="9"/>
  <c r="AK17" i="9" s="1"/>
  <c r="AF26" i="9"/>
  <c r="S30" i="9"/>
  <c r="Z31" i="9"/>
  <c r="AE30" i="9"/>
  <c r="AE29" i="9"/>
  <c r="AJ31" i="9"/>
  <c r="Z43" i="9"/>
  <c r="AH43" i="9"/>
  <c r="AH50" i="9" s="1"/>
  <c r="AK40" i="9"/>
  <c r="AK47" i="9" s="1"/>
  <c r="R14" i="10"/>
  <c r="AI14" i="10"/>
  <c r="AI17" i="10"/>
  <c r="AI19" i="4" s="1"/>
  <c r="AF22" i="10"/>
  <c r="V24" i="10"/>
  <c r="W30" i="10"/>
  <c r="W31" i="10"/>
  <c r="AE12" i="11"/>
  <c r="Z17" i="11"/>
  <c r="Z20" i="4" s="1"/>
  <c r="AA20" i="4" s="1"/>
  <c r="Z14" i="11"/>
  <c r="Z15" i="11" s="1"/>
  <c r="AC29" i="11"/>
  <c r="AC35" i="4" s="1"/>
  <c r="AC30" i="11"/>
  <c r="AC31" i="11"/>
  <c r="AF27" i="11"/>
  <c r="AF36" i="11"/>
  <c r="AG43" i="11"/>
  <c r="AG50" i="11" s="1"/>
  <c r="AK39" i="11"/>
  <c r="X5" i="12"/>
  <c r="AH19" i="12"/>
  <c r="AH18" i="12"/>
  <c r="AC17" i="9"/>
  <c r="AC14" i="9"/>
  <c r="AC15" i="9" s="1"/>
  <c r="AK20" i="9"/>
  <c r="V25" i="9"/>
  <c r="T30" i="9"/>
  <c r="U43" i="9"/>
  <c r="U50" i="9" s="1"/>
  <c r="AF39" i="9"/>
  <c r="AK42" i="9"/>
  <c r="AK49" i="9"/>
  <c r="W12" i="10"/>
  <c r="AA11" i="10"/>
  <c r="AA12" i="10" s="1"/>
  <c r="W10" i="10"/>
  <c r="AJ10" i="10"/>
  <c r="AJ17" i="10"/>
  <c r="AJ19" i="4" s="1"/>
  <c r="AJ14" i="10"/>
  <c r="V18" i="10"/>
  <c r="AA18" i="10"/>
  <c r="V25" i="10"/>
  <c r="AA25" i="10"/>
  <c r="R28" i="10"/>
  <c r="V28" i="10" s="1"/>
  <c r="R31" i="10"/>
  <c r="R30" i="10"/>
  <c r="AA36" i="10"/>
  <c r="AF36" i="10"/>
  <c r="AG15" i="11"/>
  <c r="AA23" i="11"/>
  <c r="AJ30" i="11"/>
  <c r="AJ31" i="11"/>
  <c r="V4" i="12"/>
  <c r="W5" i="12"/>
  <c r="Y5" i="12"/>
  <c r="AD5" i="12"/>
  <c r="V15" i="12"/>
  <c r="AB19" i="12"/>
  <c r="AF17" i="12"/>
  <c r="AG19" i="12"/>
  <c r="AG12" i="9"/>
  <c r="AK11" i="9"/>
  <c r="V26" i="9"/>
  <c r="AA26" i="9"/>
  <c r="U30" i="9"/>
  <c r="U29" i="9"/>
  <c r="T29" i="9"/>
  <c r="AC50" i="9"/>
  <c r="AI43" i="9"/>
  <c r="AI50" i="9" s="1"/>
  <c r="AF40" i="9"/>
  <c r="AF49" i="9"/>
  <c r="U6" i="10"/>
  <c r="U6" i="4" s="1"/>
  <c r="U10" i="10"/>
  <c r="Z12" i="11"/>
  <c r="AG9" i="12"/>
  <c r="AK8" i="12"/>
  <c r="AK9" i="12" s="1"/>
  <c r="AC19" i="12"/>
  <c r="AC18" i="12"/>
  <c r="AF24" i="9"/>
  <c r="AB30" i="9"/>
  <c r="AF27" i="9"/>
  <c r="AK31" i="9" s="1"/>
  <c r="AH29" i="9"/>
  <c r="AH31" i="9"/>
  <c r="AA39" i="9"/>
  <c r="AJ43" i="9"/>
  <c r="AA40" i="9"/>
  <c r="AA47" i="9" s="1"/>
  <c r="AB43" i="9"/>
  <c r="AB50" i="9" s="1"/>
  <c r="R12" i="10"/>
  <c r="V11" i="10"/>
  <c r="V12" i="10" s="1"/>
  <c r="X14" i="10"/>
  <c r="X10" i="10"/>
  <c r="X12" i="10"/>
  <c r="S14" i="10"/>
  <c r="V20" i="10"/>
  <c r="AF21" i="10"/>
  <c r="AK25" i="10"/>
  <c r="Y7" i="11"/>
  <c r="Y6" i="11"/>
  <c r="Y7" i="4" s="1"/>
  <c r="AK23" i="11"/>
  <c r="AA26" i="11"/>
  <c r="AE31" i="11"/>
  <c r="AE29" i="11"/>
  <c r="AE35" i="4" s="1"/>
  <c r="AE30" i="11"/>
  <c r="AJ29" i="11"/>
  <c r="AJ35" i="4" s="1"/>
  <c r="AD19" i="12"/>
  <c r="AD18" i="12"/>
  <c r="H118" i="14"/>
  <c r="AF46" i="4" s="1"/>
  <c r="C120" i="14"/>
  <c r="AA22" i="10"/>
  <c r="W5" i="11"/>
  <c r="AA5" i="11" s="1"/>
  <c r="AA4" i="11"/>
  <c r="AK26" i="11"/>
  <c r="S31" i="11"/>
  <c r="S28" i="11"/>
  <c r="AF15" i="12"/>
  <c r="AA21" i="12"/>
  <c r="AA36" i="9"/>
  <c r="AE10" i="10"/>
  <c r="AF10" i="10" s="1"/>
  <c r="Y14" i="10"/>
  <c r="V22" i="10"/>
  <c r="AF26" i="10"/>
  <c r="S28" i="10"/>
  <c r="S31" i="10"/>
  <c r="X31" i="10"/>
  <c r="AI7" i="11"/>
  <c r="V10" i="11"/>
  <c r="V25" i="11"/>
  <c r="V26" i="11"/>
  <c r="V36" i="11"/>
  <c r="Y9" i="12"/>
  <c r="W43" i="9"/>
  <c r="AF20" i="10"/>
  <c r="AA26" i="10"/>
  <c r="AD30" i="10"/>
  <c r="Y31" i="10"/>
  <c r="X7" i="11"/>
  <c r="AD7" i="11"/>
  <c r="AD6" i="11"/>
  <c r="AD7" i="4" s="1"/>
  <c r="AJ7" i="11"/>
  <c r="AJ6" i="11"/>
  <c r="AJ7" i="4" s="1"/>
  <c r="W7" i="11"/>
  <c r="AH15" i="11"/>
  <c r="AB17" i="11"/>
  <c r="AB14" i="11"/>
  <c r="AK16" i="11"/>
  <c r="T30" i="11"/>
  <c r="T31" i="11"/>
  <c r="T28" i="11"/>
  <c r="Z30" i="11"/>
  <c r="AF40" i="11"/>
  <c r="AF47" i="11" s="1"/>
  <c r="AF41" i="11"/>
  <c r="AF48" i="11" s="1"/>
  <c r="AA42" i="11"/>
  <c r="AC5" i="12"/>
  <c r="AA7" i="12"/>
  <c r="S9" i="12"/>
  <c r="AF25" i="9"/>
  <c r="AJ30" i="9"/>
  <c r="AA20" i="10"/>
  <c r="V26" i="10"/>
  <c r="AK36" i="10"/>
  <c r="AB12" i="11"/>
  <c r="AK24" i="11"/>
  <c r="AK25" i="11"/>
  <c r="AF26" i="11"/>
  <c r="U31" i="11"/>
  <c r="U28" i="11"/>
  <c r="AB30" i="11"/>
  <c r="AH30" i="11"/>
  <c r="AH31" i="11"/>
  <c r="AH29" i="11"/>
  <c r="AH35" i="4" s="1"/>
  <c r="AB29" i="11"/>
  <c r="AD43" i="11"/>
  <c r="AD50" i="11" s="1"/>
  <c r="AJ50" i="11"/>
  <c r="V21" i="11"/>
  <c r="AA21" i="11"/>
  <c r="AH43" i="11"/>
  <c r="AH50" i="11" s="1"/>
  <c r="U9" i="12"/>
  <c r="Z9" i="12"/>
  <c r="S18" i="12"/>
  <c r="AE19" i="12"/>
  <c r="AE18" i="12"/>
  <c r="AG14" i="10"/>
  <c r="V4" i="11"/>
  <c r="T12" i="11"/>
  <c r="AG31" i="11"/>
  <c r="AK27" i="11"/>
  <c r="AG30" i="11"/>
  <c r="AG29" i="11"/>
  <c r="AA39" i="11"/>
  <c r="W43" i="11"/>
  <c r="AB43" i="11"/>
  <c r="AA41" i="11"/>
  <c r="AK42" i="11"/>
  <c r="AK49" i="11" s="1"/>
  <c r="AH9" i="12"/>
  <c r="AA12" i="12"/>
  <c r="AA18" i="12" s="1"/>
  <c r="T18" i="12"/>
  <c r="AF21" i="12"/>
  <c r="C84" i="14"/>
  <c r="H82" i="14"/>
  <c r="H84" i="14" s="1"/>
  <c r="T31" i="10"/>
  <c r="AH12" i="11"/>
  <c r="AD14" i="11"/>
  <c r="AD15" i="11" s="1"/>
  <c r="AD17" i="11"/>
  <c r="AD20" i="4" s="1"/>
  <c r="V18" i="11"/>
  <c r="AA18" i="11"/>
  <c r="R30" i="11"/>
  <c r="V27" i="11"/>
  <c r="W28" i="11"/>
  <c r="AA28" i="11" s="1"/>
  <c r="AA27" i="11"/>
  <c r="AA4" i="12"/>
  <c r="AA5" i="12" s="1"/>
  <c r="AF13" i="12"/>
  <c r="AA15" i="12"/>
  <c r="AC14" i="11"/>
  <c r="AC15" i="11" s="1"/>
  <c r="AK36" i="11"/>
  <c r="S43" i="11"/>
  <c r="V39" i="11"/>
  <c r="X43" i="11"/>
  <c r="AF46" i="11"/>
  <c r="AC43" i="11"/>
  <c r="AC50" i="11" s="1"/>
  <c r="AF49" i="11"/>
  <c r="AJ9" i="12"/>
  <c r="Z43" i="11"/>
  <c r="V41" i="11"/>
  <c r="V12" i="12"/>
  <c r="V13" i="12"/>
  <c r="R43" i="11"/>
  <c r="Z5" i="12"/>
  <c r="W9" i="12"/>
  <c r="AA8" i="12"/>
  <c r="I41" i="15"/>
  <c r="AF4" i="12"/>
  <c r="V7" i="12"/>
  <c r="V8" i="12"/>
  <c r="V9" i="12" s="1"/>
  <c r="AK21" i="12"/>
  <c r="AH5" i="12"/>
  <c r="AD9" i="12"/>
  <c r="U18" i="12"/>
  <c r="H120" i="14"/>
  <c r="AF48" i="4" s="1"/>
  <c r="AK40" i="11"/>
  <c r="AK47" i="11" s="1"/>
  <c r="AI43" i="11"/>
  <c r="AI50" i="11" s="1"/>
  <c r="AF5" i="12" l="1"/>
  <c r="AA6" i="11"/>
  <c r="AF12" i="11"/>
  <c r="V14" i="10"/>
  <c r="V73" i="4"/>
  <c r="Q11" i="4"/>
  <c r="I29" i="5"/>
  <c r="H29" i="5"/>
  <c r="E14" i="7"/>
  <c r="AA7" i="4"/>
  <c r="V22" i="4"/>
  <c r="L22" i="4"/>
  <c r="V80" i="4"/>
  <c r="V86" i="4" s="1"/>
  <c r="G80" i="4"/>
  <c r="G86" i="4" s="1"/>
  <c r="G11" i="4"/>
  <c r="N29" i="5"/>
  <c r="N7" i="5"/>
  <c r="N13" i="5" s="1"/>
  <c r="L9" i="4"/>
  <c r="AK10" i="10"/>
  <c r="AK14" i="9"/>
  <c r="AK15" i="9" s="1"/>
  <c r="AA9" i="12"/>
  <c r="AK14" i="10"/>
  <c r="AA7" i="11"/>
  <c r="AA43" i="11"/>
  <c r="AA33" i="4"/>
  <c r="AA14" i="11"/>
  <c r="AA15" i="11" s="1"/>
  <c r="AK12" i="9"/>
  <c r="AA5" i="4"/>
  <c r="AA12" i="9"/>
  <c r="AK13" i="4"/>
  <c r="AK11" i="4"/>
  <c r="AF43" i="11"/>
  <c r="AF50" i="11" s="1"/>
  <c r="AF9" i="4"/>
  <c r="AF11" i="4"/>
  <c r="H87" i="4"/>
  <c r="AF15" i="4"/>
  <c r="AF16" i="4" s="1"/>
  <c r="AF29" i="11"/>
  <c r="AB35" i="4"/>
  <c r="AF35" i="4" s="1"/>
  <c r="AA43" i="9"/>
  <c r="AG50" i="9"/>
  <c r="AK6" i="10"/>
  <c r="AG6" i="4"/>
  <c r="AK6" i="4" s="1"/>
  <c r="AF7" i="9"/>
  <c r="AF6" i="9"/>
  <c r="V84" i="4"/>
  <c r="L15" i="4"/>
  <c r="L16" i="4" s="1"/>
  <c r="AK9" i="4"/>
  <c r="AK29" i="11"/>
  <c r="AG35" i="4"/>
  <c r="AK35" i="4" s="1"/>
  <c r="AF9" i="12"/>
  <c r="AF31" i="11"/>
  <c r="AF30" i="11"/>
  <c r="AK46" i="9"/>
  <c r="H13" i="5"/>
  <c r="H18" i="5"/>
  <c r="H26" i="5" s="1"/>
  <c r="W15" i="9"/>
  <c r="AA14" i="9"/>
  <c r="AA15" i="9" s="1"/>
  <c r="V18" i="12"/>
  <c r="AA7" i="9"/>
  <c r="AA6" i="9"/>
  <c r="AA14" i="10"/>
  <c r="AA30" i="9"/>
  <c r="AA58" i="4"/>
  <c r="AA31" i="9"/>
  <c r="M13" i="5"/>
  <c r="M18" i="5"/>
  <c r="M26" i="5" s="1"/>
  <c r="G83" i="4"/>
  <c r="AA19" i="12"/>
  <c r="V30" i="9"/>
  <c r="V29" i="9"/>
  <c r="V58" i="4"/>
  <c r="V6" i="10"/>
  <c r="R6" i="4"/>
  <c r="V6" i="4" s="1"/>
  <c r="S60" i="4"/>
  <c r="S62" i="4"/>
  <c r="AA6" i="10"/>
  <c r="W6" i="4"/>
  <c r="AA6" i="4" s="1"/>
  <c r="L31" i="4"/>
  <c r="L38" i="4"/>
  <c r="AF80" i="4"/>
  <c r="X62" i="4"/>
  <c r="X60" i="4"/>
  <c r="AF5" i="4"/>
  <c r="I5" i="5"/>
  <c r="AF39" i="4"/>
  <c r="AF38" i="4"/>
  <c r="AF31" i="4"/>
  <c r="I6" i="5" s="1"/>
  <c r="AF42" i="4"/>
  <c r="AK6" i="11"/>
  <c r="AA22" i="4"/>
  <c r="AK30" i="11"/>
  <c r="AK31" i="11"/>
  <c r="AF47" i="9"/>
  <c r="AF29" i="9"/>
  <c r="AF30" i="9"/>
  <c r="AF31" i="9"/>
  <c r="AF58" i="4"/>
  <c r="M87" i="4"/>
  <c r="AA17" i="11"/>
  <c r="AF6" i="11"/>
  <c r="AB7" i="4"/>
  <c r="AF7" i="4" s="1"/>
  <c r="AK12" i="10"/>
  <c r="V10" i="10"/>
  <c r="AA31" i="10"/>
  <c r="AA30" i="10"/>
  <c r="AF14" i="9"/>
  <c r="AF15" i="9" s="1"/>
  <c r="R87" i="4"/>
  <c r="AK80" i="4"/>
  <c r="AK86" i="4" s="1"/>
  <c r="AG60" i="4"/>
  <c r="AG62" i="4"/>
  <c r="W87" i="4"/>
  <c r="AA29" i="9"/>
  <c r="D5" i="5"/>
  <c r="AA39" i="4"/>
  <c r="AA38" i="4"/>
  <c r="AA31" i="4"/>
  <c r="D6" i="5" s="1"/>
  <c r="AI60" i="4"/>
  <c r="AI62" i="4"/>
  <c r="AF73" i="4"/>
  <c r="AA11" i="4"/>
  <c r="AA13" i="4"/>
  <c r="V83" i="4"/>
  <c r="V31" i="11"/>
  <c r="V28" i="11"/>
  <c r="V30" i="11"/>
  <c r="W50" i="9"/>
  <c r="AF46" i="9"/>
  <c r="AK46" i="11"/>
  <c r="AK50" i="11" s="1"/>
  <c r="V43" i="9"/>
  <c r="V50" i="9" s="1"/>
  <c r="AF7" i="11"/>
  <c r="K26" i="5"/>
  <c r="AA80" i="4"/>
  <c r="L11" i="4"/>
  <c r="V14" i="9"/>
  <c r="V15" i="9" s="1"/>
  <c r="C5" i="5"/>
  <c r="V31" i="4"/>
  <c r="C6" i="5" s="1"/>
  <c r="V38" i="4"/>
  <c r="V39" i="4"/>
  <c r="V13" i="4"/>
  <c r="V11" i="4"/>
  <c r="AK17" i="10"/>
  <c r="AK19" i="4" s="1"/>
  <c r="AH19" i="4"/>
  <c r="AA73" i="4"/>
  <c r="AF103" i="4"/>
  <c r="Y60" i="4"/>
  <c r="Y62" i="4"/>
  <c r="G29" i="5"/>
  <c r="AC103" i="4"/>
  <c r="AH87" i="4"/>
  <c r="AK5" i="4"/>
  <c r="AK58" i="4"/>
  <c r="V43" i="11"/>
  <c r="AA31" i="11"/>
  <c r="AA30" i="11"/>
  <c r="AK14" i="11"/>
  <c r="AK15" i="11" s="1"/>
  <c r="AA46" i="9"/>
  <c r="AK43" i="11"/>
  <c r="AK17" i="11"/>
  <c r="Z50" i="9"/>
  <c r="V30" i="10"/>
  <c r="V31" i="10"/>
  <c r="AF12" i="9"/>
  <c r="F29" i="5"/>
  <c r="AB87" i="4"/>
  <c r="R62" i="4"/>
  <c r="R60" i="4"/>
  <c r="G7" i="5"/>
  <c r="G13" i="5" s="1"/>
  <c r="B5" i="5"/>
  <c r="Q38" i="4"/>
  <c r="Q39" i="4"/>
  <c r="Q31" i="4"/>
  <c r="B6" i="5" s="1"/>
  <c r="AF17" i="11"/>
  <c r="AB20" i="4"/>
  <c r="AF20" i="4" s="1"/>
  <c r="AA10" i="10"/>
  <c r="AB60" i="4"/>
  <c r="AB62" i="4"/>
  <c r="AA29" i="11"/>
  <c r="X35" i="4"/>
  <c r="AA35" i="4" s="1"/>
  <c r="Z60" i="4"/>
  <c r="Z62" i="4"/>
  <c r="AK7" i="9"/>
  <c r="AK6" i="9"/>
  <c r="AB50" i="11"/>
  <c r="V5" i="11"/>
  <c r="V7" i="11"/>
  <c r="AB15" i="11"/>
  <c r="AF14" i="11"/>
  <c r="AF15" i="11" s="1"/>
  <c r="AJ50" i="9"/>
  <c r="AF18" i="12"/>
  <c r="AF19" i="12"/>
  <c r="AF43" i="9"/>
  <c r="R15" i="11"/>
  <c r="V14" i="11"/>
  <c r="V15" i="11" s="1"/>
  <c r="AC87" i="4"/>
  <c r="Y50" i="9"/>
  <c r="AK43" i="9"/>
  <c r="AK12" i="11"/>
  <c r="AK83" i="4"/>
  <c r="N26" i="5"/>
  <c r="Q80" i="4"/>
  <c r="AA15" i="4"/>
  <c r="AA16" i="4" s="1"/>
  <c r="Q9" i="4"/>
  <c r="AK30" i="9"/>
  <c r="Q22" i="4"/>
  <c r="L73" i="4"/>
  <c r="AF48" i="9"/>
  <c r="L80" i="4"/>
  <c r="Q73" i="4"/>
  <c r="AA50" i="9" l="1"/>
  <c r="AF50" i="9"/>
  <c r="AK87" i="4"/>
  <c r="V87" i="4"/>
  <c r="AA86" i="4"/>
  <c r="AA87" i="4" s="1"/>
  <c r="G87" i="4"/>
  <c r="L86" i="4"/>
  <c r="L87" i="4" s="1"/>
  <c r="AK50" i="9"/>
  <c r="AF86" i="4"/>
  <c r="AF87" i="4" s="1"/>
  <c r="D7" i="5"/>
  <c r="D13" i="5" s="1"/>
  <c r="Q86" i="4"/>
  <c r="Q87" i="4" s="1"/>
  <c r="AK62" i="4"/>
  <c r="AK60" i="4"/>
  <c r="B7" i="5"/>
  <c r="B13" i="5" s="1"/>
  <c r="V62" i="4"/>
  <c r="V60" i="4"/>
  <c r="AA60" i="4"/>
  <c r="AA62" i="4"/>
  <c r="C7" i="5"/>
  <c r="C13" i="5" s="1"/>
  <c r="I7" i="5"/>
  <c r="I13" i="5" s="1"/>
  <c r="AF62" i="4"/>
  <c r="AF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ACDB1F21-377A-4295-8243-71A7711A1E2F}">
      <text>
        <r>
          <rPr>
            <sz val="9"/>
            <color indexed="81"/>
            <rFont val="Tahoma"/>
            <family val="2"/>
          </rPr>
          <t>Betano share of profit of equity method investee included in Continental Europe Adj EBITDA prior to Q1 2023</t>
        </r>
      </text>
    </comment>
    <comment ref="AA36" authorId="0" shapeId="0" xr:uid="{7858932F-CD9A-4EA1-8F9A-F47043A80AFF}">
      <text>
        <r>
          <rPr>
            <sz val="9"/>
            <color indexed="81"/>
            <rFont val="Tahoma"/>
            <family val="2"/>
          </rPr>
          <t>Betano share of profit of equity method investee included in Continental Europe Adj EBITDA prior to Q1 2023</t>
        </r>
      </text>
    </comment>
    <comment ref="A114" authorId="1" shapeId="0" xr:uid="{463276D4-F274-4D2A-996E-11FE4201A558}">
      <text>
        <r>
          <rPr>
            <sz val="9"/>
            <color indexed="81"/>
            <rFont val="Tahoma"/>
            <family val="2"/>
          </rPr>
          <t xml:space="preserve">i.e. Business combination of Allwyn and OPAP
</t>
        </r>
      </text>
    </comment>
    <comment ref="A116" authorId="1" shapeId="0" xr:uid="{EF05B9D1-D592-4DC4-9DA7-DA767EA092A8}">
      <text>
        <r>
          <rPr>
            <sz val="9"/>
            <color indexed="81"/>
            <rFont val="Tahoma"/>
            <family val="2"/>
          </rPr>
          <t>i.e. Business combination of Allwyn and OPAP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A19" authorId="0" shapeId="0" xr:uid="{BBB08383-1C76-40AA-AE1A-132607B54E94}">
      <text>
        <r>
          <rPr>
            <sz val="9"/>
            <color indexed="81"/>
            <rFont val="Tahoma"/>
            <family val="2"/>
          </rPr>
          <t>Investment in M&amp;A/licence fees and upfront commitments</t>
        </r>
      </text>
    </comment>
    <comment ref="A21" authorId="0" shapeId="0" xr:uid="{3DE73A35-3A27-4A5F-9480-51065A118081}">
      <text>
        <r>
          <rPr>
            <sz val="9"/>
            <color indexed="81"/>
            <rFont val="Tahoma"/>
            <family val="2"/>
          </rPr>
          <t>Note: Prior to 2025, this included cash upstreamed to fund central/HQ costs, which were paid by the parent entity. From 2025, these costs are now incurred directly.</t>
        </r>
      </text>
    </comment>
    <comment ref="C21" authorId="0" shapeId="0" xr:uid="{AF5E6DE3-2A5C-4ADF-8CA5-D22DF30A9DA3}">
      <text>
        <r>
          <rPr>
            <sz val="9"/>
            <color indexed="81"/>
            <rFont val="Tahoma"/>
            <family val="2"/>
          </rPr>
          <t>Note: Prior to 2025, this included cash upstreamed to fund central/HQ costs, which were paid by the parent entity. From 2025, these costs are now incurred directly.</t>
        </r>
      </text>
    </comment>
    <comment ref="D21" authorId="0" shapeId="0" xr:uid="{F6F113AF-12D6-4DAE-88A1-73D070C7F260}">
      <text>
        <r>
          <rPr>
            <sz val="9"/>
            <color indexed="81"/>
            <rFont val="Tahoma"/>
            <family val="2"/>
          </rPr>
          <t>Note: Prior to 2025, this included cash upstreamed to fund central/HQ costs, which were paid by the parent entity. From 2025, these costs are now incurred directly.</t>
        </r>
      </text>
    </comment>
    <comment ref="I21" authorId="0" shapeId="0" xr:uid="{C1842500-4401-46F7-8A48-2D55240A1A51}">
      <text>
        <r>
          <rPr>
            <sz val="9"/>
            <color indexed="81"/>
            <rFont val="Tahoma"/>
            <family val="2"/>
          </rPr>
          <t>Note: Prior to 2025, this included cash upstreamed to fund central/HQ costs, which were paid by the parent entity. From 2025, these costs are now incurred directly.</t>
        </r>
      </text>
    </comment>
    <comment ref="N21" authorId="0" shapeId="0" xr:uid="{1E9B500D-4B8D-4789-9144-9E7DED580CB6}">
      <text>
        <r>
          <rPr>
            <b/>
            <sz val="9"/>
            <color indexed="81"/>
            <rFont val="Tahoma"/>
            <family val="2"/>
          </rPr>
          <t>€70m loan to Novibet</t>
        </r>
        <r>
          <rPr>
            <sz val="9"/>
            <color indexed="81"/>
            <rFont val="Tahoma"/>
            <family val="2"/>
          </rPr>
          <t xml:space="preserve">
</t>
        </r>
      </text>
    </comment>
    <comment ref="A23" authorId="0" shapeId="0" xr:uid="{EC00268A-4B63-4F6E-941B-CBBF006BF8DC}">
      <text>
        <r>
          <rPr>
            <sz val="9"/>
            <color indexed="81"/>
            <rFont val="Tahoma"/>
            <family val="2"/>
          </rPr>
          <t>Historically, Allwyn International AG distributed cash to its parent company (which was called Allwyn AG) either through dividends or shareholder loans</t>
        </r>
      </text>
    </comment>
    <comment ref="A27" authorId="0" shapeId="0" xr:uid="{3433241F-5F81-4FDA-B000-821D987F2F17}">
      <text>
        <r>
          <rPr>
            <sz val="9"/>
            <color indexed="81"/>
            <rFont val="Tahoma"/>
            <family val="2"/>
          </rPr>
          <t>See Loans and borrowings note in consolidated financial statements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AB8" authorId="0" shapeId="0" xr:uid="{6E7C6EBD-578F-4243-83ED-20D97D8E0416}">
      <text>
        <r>
          <rPr>
            <b/>
            <sz val="9"/>
            <color indexed="81"/>
            <rFont val="Tahoma"/>
            <family val="2"/>
          </rPr>
          <t>constant currency, comparable presentation basis: Q1 2023 financial data for the United Kingdom segment that includes the part of the year prior to the start of consolidation of Camelot UK 
is not comparable, as FY 2023 data on this basis includes 53 weeks in the United Kingdom segment.</t>
        </r>
        <r>
          <rPr>
            <sz val="9"/>
            <color indexed="81"/>
            <rFont val="Tahoma"/>
            <family val="2"/>
          </rPr>
          <t xml:space="preserve">
</t>
        </r>
      </text>
    </comment>
    <comment ref="AC8" authorId="0" shapeId="0" xr:uid="{1EB74437-A71A-4294-80FA-FE4D121FB5D1}">
      <text>
        <r>
          <rPr>
            <b/>
            <sz val="9"/>
            <color indexed="81"/>
            <rFont val="Tahoma"/>
            <family val="2"/>
          </rPr>
          <t>constant currency, adjusted basis: A reserve trust account relating to the previous UK National Lottery licence, which was included in receivables, was released in the second quarter. 
This resulted in a €62.6 million reduction in the prize expense, increasing GGR, and an increase in Good Cause contributions of an equivalent 
amount; hence, there was no impact on Net Revenue. There was also no impact on the prize payout to players. GGR performance on an adjusted 
basis excludes this one-off effect.</t>
        </r>
      </text>
    </comment>
    <comment ref="AF8" authorId="0" shapeId="0" xr:uid="{446BCDDF-4F45-4884-85F6-3316DA187520}">
      <text>
        <r>
          <rPr>
            <b/>
            <sz val="9"/>
            <color indexed="81"/>
            <rFont val="Tahoma"/>
            <family val="2"/>
          </rPr>
          <t xml:space="preserve">Comparable, constant currency basis: The comparable measure includes adjustments for two factors in order to provide a measure of underlying performance. 
The first is that 2023 comparatives are based on a 53-week year. The second is that during 2024 a reserve trust account 
relating to the previous UK National Lottery licence, which was included in receivables, was released. This resulted in a 
€62.6 million reduction in the prize expense, increasing GGR, and an increase in Good Cause contributions of an equivalent 
amount; hence, there was no impact on Net Revenue. There was also no impact on the prize payout to players. 
</t>
        </r>
        <r>
          <rPr>
            <sz val="9"/>
            <color indexed="81"/>
            <rFont val="Tahoma"/>
            <family val="2"/>
          </rPr>
          <t xml:space="preserve">
</t>
        </r>
      </text>
    </comment>
    <comment ref="AH8" authorId="0" shapeId="0" xr:uid="{17E6C76E-65DF-4ABE-9D1D-5A159FF2CD11}">
      <text>
        <r>
          <rPr>
            <b/>
            <sz val="9"/>
            <color indexed="81"/>
            <rFont val="Tahoma"/>
            <family val="2"/>
          </rPr>
          <t xml:space="preserve">Constant currency, adjusted basis: A reserve trust account relating to the previous UK National Lottery licence, which was included in receivables, was released in Q2’24. This resulted in a €63 million reduction in the prize expense, increasing GGR, and an increase in Good Cause contributions of an 
equivalent amount in the quarter; hence, there was no impact on Net Revenue. There was also no impact on the prize payout to players. Adjusted GGR performance excludes this one-off effect and is on a constant FX basis.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8229C961-3149-4C1E-A684-8AE659AFBC97}">
      <text>
        <r>
          <rPr>
            <b/>
            <sz val="9"/>
            <color indexed="81"/>
            <rFont val="Tahoma"/>
            <family val="2"/>
          </rPr>
          <t>Included in Continental Europe business to end 2022</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J6" authorId="0" shapeId="0" xr:uid="{8A5E60BB-479D-479E-ACAB-50CF859E6038}">
      <text>
        <r>
          <rPr>
            <b/>
            <sz val="9"/>
            <color indexed="81"/>
            <rFont val="Tahoma"/>
            <family val="2"/>
          </rPr>
          <t>interest including the Company's acquisition of 10,225,192 OPAP shares in December 2025</t>
        </r>
      </text>
    </comment>
    <comment ref="AK6" authorId="0" shapeId="0" xr:uid="{31D889AA-1B9D-4594-8740-9AB123B9791B}">
      <text>
        <r>
          <rPr>
            <b/>
            <sz val="9"/>
            <color indexed="81"/>
            <rFont val="Tahoma"/>
            <family val="2"/>
          </rPr>
          <t>interest including the Company's acquisition of 10,225,192 OPAP shares in December 2025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<sst xmlns="http://schemas.openxmlformats.org/spreadsheetml/2006/main" count="948" uniqueCount="362">
  <si>
    <t>Allwyn International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</si>
  <si>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</si>
  <si>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</si>
  <si>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t>
  </si>
  <si>
    <t>2. Allwyn International consolidation</t>
  </si>
  <si>
    <t>The Allwyn Int'l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</si>
  <si>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</si>
  <si>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</si>
  <si>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</si>
  <si>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</si>
  <si>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</si>
  <si>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</si>
  <si>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</si>
  <si>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</si>
  <si>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Allwyn International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</si>
  <si>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</si>
  <si>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</si>
  <si>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</si>
  <si>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</si>
  <si>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</si>
  <si>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</si>
  <si>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</si>
  <si>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</si>
  <si>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</si>
  <si>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</si>
  <si>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</si>
  <si>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</si>
  <si>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</si>
  <si>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</si>
  <si>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</si>
  <si>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</si>
  <si>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</si>
  <si>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</si>
  <si>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</si>
  <si>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</si>
  <si>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</si>
  <si>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</si>
  <si>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</si>
  <si>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</si>
  <si>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</si>
  <si>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</si>
  <si>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</si>
  <si>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</si>
  <si>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</si>
  <si>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</si>
  <si>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</si>
  <si>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</si>
  <si>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</si>
  <si>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Q4 2025</t>
  </si>
  <si>
    <t>FY 2025</t>
  </si>
  <si>
    <t>P&amp;L</t>
  </si>
  <si>
    <t>Note: all financials on this worksheet from Q1'24 exclude casino operations in Germany disposed in July 2025</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</si>
  <si>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</si>
  <si>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</si>
  <si>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</si>
  <si>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</si>
  <si>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</si>
  <si>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</si>
  <si>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</si>
  <si>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</si>
  <si>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</si>
  <si>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</si>
  <si>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</si>
  <si>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Corporate and eliminations</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</si>
  <si>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</si>
  <si>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</si>
  <si>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</si>
  <si>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</si>
  <si>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</si>
  <si>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</si>
  <si>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</si>
  <si>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</si>
  <si>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</si>
  <si>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</si>
  <si>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</si>
  <si>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</si>
  <si>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</si>
  <si>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</si>
  <si>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</si>
  <si>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Profit from operating activities</t>
  </si>
  <si>
    <t>Finance costs, net</t>
  </si>
  <si>
    <t>Profit before tax</t>
  </si>
  <si>
    <t>Income tax expense</t>
  </si>
  <si>
    <t>Profit after tax</t>
  </si>
  <si>
    <t>Less: Non-controlling interests</t>
  </si>
  <si>
    <t>Adjusted profit attributable to equity shareholders (as reported)</t>
  </si>
  <si>
    <t>Add back: OPAP non-controlling interest</t>
  </si>
  <si>
    <t>Adjusted profit attributable to equity shareholders pro forma for proposed OPAP transaction</t>
  </si>
  <si>
    <t xml:space="preserve">CONSOLIDATED ADJUSTED EBITDA </t>
  </si>
  <si>
    <t>Adjusted EBITDA of consolidated entities</t>
  </si>
  <si>
    <t xml:space="preserve">Attributable to shareholders of the Company (pro forma for OPAP combination) </t>
  </si>
  <si>
    <t>Attributable to non-controlling interest</t>
  </si>
  <si>
    <t>Share of net profit of equity method investees (i.e Betano, Italy &amp; Other)</t>
  </si>
  <si>
    <t>Consolidated Adjusted EBITDA</t>
  </si>
  <si>
    <t xml:space="preserve">Note: this is a simplified calculation provided for illustrative purposes, in which the Adjusted EBITDA attributable to shareholders of the Company is based solely on the Company's economic interest in key operating entities by market, multiplied by the Adjusted EBITDA thereof. </t>
  </si>
  <si>
    <t>OTHER FINANCIAL INFORMATION</t>
  </si>
  <si>
    <t>CAPEX</t>
  </si>
  <si>
    <t>Adjusted EBITDA-CAPEX</t>
  </si>
  <si>
    <t>Cash conversion (Adjusted EBITDA-CAPEX % of Adjusted EBITDA)</t>
  </si>
  <si>
    <t>NGR by product</t>
  </si>
  <si>
    <t>Lottery</t>
  </si>
  <si>
    <t>Sports Betting</t>
  </si>
  <si>
    <t>iGaming</t>
  </si>
  <si>
    <t>VLTs and Casinos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</si>
  <si>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</si>
  <si>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</si>
  <si>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</si>
  <si>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</si>
  <si>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</si>
  <si>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</si>
  <si>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</si>
  <si>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</si>
  <si>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</si>
  <si>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</si>
  <si>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</si>
  <si>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 HISTORICAL DISCLOSURE</t>
  </si>
  <si>
    <t>Pro rata EBITDA definiton: calculated as the sum of EBITDA for individual business and significant equity method investees as if they were fully consolidated, multiplied by the Group’s interest in each business or significant equity method investee at the end of the reported period</t>
  </si>
  <si>
    <t>Continental Europe (pro forma for proposed transaction)</t>
  </si>
  <si>
    <t>Betano</t>
  </si>
  <si>
    <t>Adjustment</t>
  </si>
  <si>
    <t>Pro rata Adjusted EBITDA pro forma for proposed OPAP transaction</t>
  </si>
  <si>
    <t>Pro Rata Net debt + leases pro forma for proposed OPAP transaction</t>
  </si>
  <si>
    <t>Note: Germany casinos excluded from Adjusted EBITDA from Q1 2024 in Summarised cash flow only</t>
  </si>
  <si>
    <t>Summarised cash flow</t>
  </si>
  <si>
    <t xml:space="preserve">Operating EBITDA </t>
  </si>
  <si>
    <t>Operating EBITDA of Germany casinos</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</si>
  <si>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</si>
  <si>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</si>
  <si>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</si>
  <si>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</si>
  <si>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</si>
  <si>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</si>
  <si>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</si>
  <si>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</si>
  <si>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</si>
  <si>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</si>
  <si>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</si>
  <si>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</si>
  <si>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</si>
  <si>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</si>
  <si>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</si>
  <si>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</si>
  <si>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</si>
  <si>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</si>
  <si>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</si>
  <si>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</si>
  <si>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</si>
  <si>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Dividends to OPAP and Stoiximan minorities (n/a from FY2026 onwards)</t>
  </si>
  <si>
    <t>Dividends to other minorities</t>
  </si>
  <si>
    <t>Reported cash flow</t>
  </si>
  <si>
    <t>OPERATING ACTIVITIES</t>
  </si>
  <si>
    <t>Profit (+) for the year</t>
  </si>
  <si>
    <t>Adjustments for:</t>
  </si>
  <si>
    <t>Depreciation and amortisation</t>
  </si>
  <si>
    <t>Net impairment gains (-)/losses (+) on non-financial assets</t>
  </si>
  <si>
    <t>Revaluation of future consideration for Cyprus licence</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</si>
  <si>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</si>
  <si>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</si>
  <si>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</si>
  <si>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</si>
  <si>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</si>
  <si>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</si>
  <si>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</si>
  <si>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(-)/loss (+)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</si>
  <si>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</si>
  <si>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</si>
  <si>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</si>
  <si>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</si>
  <si>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</si>
  <si>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</si>
  <si>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</si>
  <si>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</si>
  <si>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</si>
  <si>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</si>
  <si>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</si>
  <si>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</si>
  <si>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</si>
  <si>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Acquisition of office building</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</si>
  <si>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</si>
  <si>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</si>
  <si>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</si>
  <si>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</si>
  <si>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</si>
  <si>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</si>
  <si>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</si>
  <si>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</si>
  <si>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</si>
  <si>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</si>
  <si>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</si>
  <si>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</si>
  <si>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</si>
  <si>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</si>
  <si>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</si>
  <si>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</si>
  <si>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</si>
  <si>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</si>
  <si>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</si>
  <si>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</si>
  <si>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</si>
  <si>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</si>
  <si>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</si>
  <si>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</si>
  <si>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</si>
  <si>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</si>
  <si>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</si>
  <si>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</si>
  <si>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</si>
  <si>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</si>
  <si>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</si>
  <si>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</si>
  <si>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</si>
  <si>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</si>
  <si>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</si>
  <si>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</si>
  <si>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</si>
  <si>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</si>
  <si>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</si>
  <si>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Other financial assets</t>
  </si>
  <si>
    <t>Deferred tax assets</t>
  </si>
  <si>
    <t>Total non-current assets</t>
  </si>
  <si>
    <t>Inventories</t>
  </si>
  <si>
    <t xml:space="preserve">Trade and other receivables </t>
  </si>
  <si>
    <t>Current tax asset</t>
  </si>
  <si>
    <t xml:space="preserve">Other financial assets </t>
  </si>
  <si>
    <t>Assets held for sale</t>
  </si>
  <si>
    <t>Total current assets</t>
  </si>
  <si>
    <t>Total assets</t>
  </si>
  <si>
    <t>Share capital</t>
  </si>
  <si>
    <t>Share premium</t>
  </si>
  <si>
    <t>Capital contributions</t>
  </si>
  <si>
    <t>Currency translation reserve</t>
  </si>
  <si>
    <t>Hedging reserve</t>
  </si>
  <si>
    <t>Other reserves</t>
  </si>
  <si>
    <t>Retained earnings</t>
  </si>
  <si>
    <t>Total equity attributable to shareholders of the Company</t>
  </si>
  <si>
    <t>Non-controlling interest</t>
  </si>
  <si>
    <t>Total equity</t>
  </si>
  <si>
    <t>Trade and other payables</t>
  </si>
  <si>
    <t>Other financial liabilities</t>
  </si>
  <si>
    <t>Provisions</t>
  </si>
  <si>
    <t>Employee benefit liability</t>
  </si>
  <si>
    <t>Deferred tax liability</t>
  </si>
  <si>
    <t>Total non-current liabilities</t>
  </si>
  <si>
    <t>Current tax liability</t>
  </si>
  <si>
    <t>Liabilities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</si>
  <si>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</si>
  <si>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</si>
  <si>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</si>
  <si>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</si>
  <si>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</si>
  <si>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</si>
  <si>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</si>
  <si>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Continental Europe (EURm)</t>
  </si>
  <si>
    <t>GGR consolidated to financials</t>
  </si>
  <si>
    <t>YoY growth - constant currency (%)</t>
  </si>
  <si>
    <t>Net Revenue</t>
  </si>
  <si>
    <t>Net Revenue consolidated to financials</t>
  </si>
  <si>
    <t>Share of profit of equity method investees (net of tax)</t>
  </si>
  <si>
    <t>Adjusted EBITDA pre-acquisition</t>
  </si>
  <si>
    <t>Adjusted EBITDA consolidated to financials</t>
  </si>
  <si>
    <t>North America (EURm)</t>
  </si>
  <si>
    <t>Note: Camelot LS Group acquired in and consolidated from Feb 2023; P&amp;L here includes from 1 Jan 2022 for comparability; NB 2022 and 2023 exclude IWG (acquired Sep-24)</t>
  </si>
  <si>
    <t>Note: IWG acquired in and consolidated from Sep-24;P&amp;L here includes IWG from 1Q24 for comparability</t>
  </si>
  <si>
    <t>n/a</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</si>
  <si>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</si>
  <si>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</si>
  <si>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</si>
  <si>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</si>
  <si>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</si>
  <si>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</si>
  <si>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</si>
  <si>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</si>
  <si>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</si>
  <si>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</si>
  <si>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</si>
  <si>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</si>
  <si>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</si>
  <si>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</si>
  <si>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</si>
  <si>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</si>
  <si>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</si>
  <si>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</si>
  <si>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</si>
  <si>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</si>
  <si>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</si>
  <si>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</si>
  <si>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</si>
  <si>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t>
  </si>
  <si>
    <t>Profit after tax from continuing operations</t>
  </si>
  <si>
    <t>Profit after tax from discontinued operation</t>
  </si>
  <si>
    <t>Profit attributable to shareholders of the Company
&gt; &gt; &gt;Adjusted profit attributable to shareholders of the Company</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</si>
  <si>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that do not relate to business combinations, Other gains and losses and an effect of discontinuing operation.</t>
  </si>
  <si>
    <t>Profit after tax from discontinuing operation</t>
  </si>
  <si>
    <t>-</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</si>
  <si>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</si>
  <si>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</si>
  <si>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</si>
  <si>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</si>
  <si>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</si>
  <si>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</si>
  <si>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</si>
  <si>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</si>
  <si>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</si>
  <si>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International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</si>
  <si>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</si>
  <si>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</si>
  <si>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</si>
  <si>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</si>
  <si>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</si>
  <si>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</si>
  <si>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</si>
  <si>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</si>
  <si>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</si>
  <si>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</si>
  <si>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</si>
  <si>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</si>
  <si>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</si>
  <si>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</si>
  <si>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</si>
  <si>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</si>
  <si>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</si>
  <si>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One brand initiative (Czech Republic)</t>
  </si>
  <si>
    <t>Transaction costs (Greece and Cyprus)</t>
  </si>
  <si>
    <t>Represents expenses related to combination of Allwyn and OPAP</t>
  </si>
  <si>
    <t>Other</t>
  </si>
  <si>
    <t>Continental Europe adjustments total (100% basis)</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</si>
  <si>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</si>
  <si>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</si>
  <si>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</si>
  <si>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 of Allwyn LS Group.</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</si>
  <si>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</si>
  <si>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</si>
  <si>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</si>
  <si>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</si>
  <si>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</si>
  <si>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</si>
  <si>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</si>
  <si>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</si>
  <si>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</si>
  <si>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</si>
  <si>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</si>
  <si>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</si>
  <si>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</si>
  <si>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</si>
  <si>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</si>
  <si>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</si>
  <si>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</si>
  <si>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Allwyn brand initiative</t>
  </si>
  <si>
    <t>Includes costs associated with inorganic business development and financing projects.</t>
  </si>
  <si>
    <t xml:space="preserve">Corporate adjustments total </t>
  </si>
  <si>
    <t>Total EBITDA adjustments (100% basis)</t>
  </si>
  <si>
    <t xml:space="preserve">Interest at the end of the period </t>
  </si>
  <si>
    <t>Austria</t>
  </si>
  <si>
    <t>Czech Republic</t>
  </si>
  <si>
    <t>Italy</t>
  </si>
  <si>
    <t>Germany</t>
  </si>
  <si>
    <t>Slovakia</t>
  </si>
  <si>
    <t>Allwyn LS Group</t>
  </si>
  <si>
    <t>Instant Win Gaming (IWG)</t>
  </si>
  <si>
    <t/>
  </si>
  <si>
    <t xml:space="preserve">Allwyn International presents, in its MD&amp;A, the non-IFRS measure Adjusted profit attributable to shareholders of the Company.  The calculation of Adjusted profit attributable to equity shareholders is provided, </t>
  </si>
  <si>
    <t>Greece and Cyprus (economic interest net of treasury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</si>
</sst>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quot;A&quot;"/>
    <numFmt numFmtId="165" formatCode="0.0%"/>
    <numFmt numFmtId="166" formatCode="_(* #,##0.00_);_(* \(#,##0.00\);_(* &quot;-&quot;??_);_(@_)"/>
    <numFmt numFmtId="167" formatCode="#,##0_);\(#,##0\);\-_)"/>
    <numFmt numFmtId="168" formatCode="0%;\(0%\)"/>
    <numFmt numFmtId="169" formatCode="#,##0.0_);\(#,##0.0\);\-_)"/>
    <numFmt numFmtId="170" formatCode="0%;\(0%\);\-"/>
    <numFmt numFmtId="171" formatCode="_(* #,##0_);_(* \(#,##0\);_(* &quot;-&quot;??_);_(@_)"/>
    <numFmt numFmtId="172" formatCode="0.0%;\(0.0%\)"/>
    <numFmt numFmtId="173" formatCode="_-* #,##0.0_-;\-* #,##0.0_-;_-* &quot;-&quot;??_-;_-@_-"/>
    <numFmt numFmtId="174" formatCode="0.0;\(0.0\);\-"/>
    <numFmt numFmtId="175" formatCode="0.0\x"/>
    <numFmt numFmtId="176" formatCode="0&quot;F&quot;"/>
    <numFmt numFmtId="177" formatCode="#,##0;\(#,##0\);\-"/>
    <numFmt numFmtId="178" formatCode="#,##0.00;\(#,##0.00\);\-"/>
    <numFmt numFmtId="179" formatCode="#,##0;\(#,##0\);\-\-"/>
    <numFmt numFmtId="180" formatCode="#,##0.0"/>
    <numFmt numFmtId="181" formatCode="0.0%;\(0.0%\);\-"/>
    <numFmt numFmtId="182" formatCode="0%;\(0\50;\-"/>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sz val="8"/>
      <color rgb="FF0000FF"/>
      <name val="Arial"/>
      <family val="2"/>
    </font>
    <font>
      <b/>
      <sz val="8"/>
      <color theme="1"/>
      <name val="Arial"/>
      <family val="2"/>
    </font>
    <font>
      <i/>
      <sz val="8"/>
      <color rgb="FF4D4D4D"/>
      <name val="Arial"/>
      <family val="2"/>
    </font>
    <font>
      <sz val="8"/>
      <color rgb="FF4D4D4D"/>
      <name val="Arial"/>
      <family val="2"/>
    </font>
    <font>
      <i/>
      <sz val="8"/>
      <name val="Arial"/>
      <family val="2"/>
    </font>
    <font>
      <sz val="8"/>
      <color rgb="FF000000"/>
      <name val="Arial"/>
      <family val="2"/>
    </font>
    <font>
      <b/>
      <sz val="8"/>
      <color rgb="FF000000"/>
      <name val="Arial"/>
      <family val="2"/>
    </font>
    <font>
      <b/>
      <sz val="8"/>
      <color rgb="FF0000FF"/>
      <name val="Arial"/>
      <family val="2"/>
    </font>
    <font>
      <sz val="8"/>
      <color theme="0"/>
      <name val="Arial"/>
      <family val="2"/>
    </font>
    <font>
      <sz val="8"/>
      <color theme="0" tint="-4.9989318521683403E-2"/>
      <name val="Arial"/>
      <family val="2"/>
    </font>
    <font>
      <i/>
      <sz val="11"/>
      <color theme="1"/>
      <name val="Calibri"/>
      <family val="2"/>
      <scheme val="minor"/>
    </font>
    <font>
      <b/>
      <sz val="8"/>
      <color rgb="FF4D4D4D"/>
      <name val="Arial"/>
      <family val="2"/>
    </font>
    <font>
      <sz val="8"/>
      <color rgb="FFFF0000"/>
      <name val="Arial"/>
      <family val="2"/>
    </font>
    <font>
      <sz val="8"/>
      <color theme="1"/>
      <name val="Calibri"/>
      <family val="2"/>
      <scheme val="minor"/>
    </font>
    <font>
      <b/>
      <sz val="8"/>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8"/>
      <color rgb="FFFF0000"/>
      <name val="Arial"/>
      <family val="2"/>
    </font>
    <font>
      <i/>
      <sz val="8"/>
      <color rgb="FF292929"/>
      <name val="Arial"/>
      <family val="2"/>
    </font>
    <font>
      <sz val="8"/>
      <color rgb="FF00B050"/>
      <name val="Arial"/>
      <family val="2"/>
    </font>
    <font>
      <i/>
      <sz val="8"/>
      <color rgb="FFEE0000"/>
      <name val="Arial"/>
      <family val="2"/>
    </font>
    <font>
      <b/>
      <sz val="8"/>
      <color rgb="FF00B050"/>
      <name val="Arial"/>
      <family val="2"/>
    </font>
    <font>
      <i/>
      <sz val="8"/>
      <color rgb="FF00B050"/>
      <name val="Arial"/>
      <family val="2"/>
    </font>
    <font>
      <sz val="11"/>
      <name val="Calibri"/>
      <family val="2"/>
      <scheme val="minor"/>
    </font>
    <font>
      <sz val="11"/>
      <color rgb="FF00B050"/>
      <name val="Calibri"/>
      <family val="2"/>
      <scheme val="minor"/>
    </font>
    <font>
      <sz val="11"/>
      <color theme="1"/>
      <name val="Arial"/>
      <family val="2"/>
    </font>
    <font>
      <sz val="9"/>
      <color rgb="FFFF0000"/>
      <name val="Arial"/>
      <family val="2"/>
    </font>
    <font>
      <b/>
      <sz val="11"/>
      <name val="Calibri"/>
      <family val="2"/>
      <scheme val="minor"/>
    </font>
    <font>
      <sz val="8"/>
      <name val="Calibri"/>
      <family val="2"/>
      <scheme val="minor"/>
    </font>
    <font>
      <sz val="9"/>
      <name val="Calibri"/>
      <family val="2"/>
      <scheme val="minor"/>
    </font>
    <font>
      <b/>
      <sz val="9"/>
      <name val="Calibri"/>
      <family val="2"/>
      <scheme val="minor"/>
    </font>
    <font>
      <sz val="11"/>
      <name val="Arial"/>
      <family val="2"/>
    </font>
  </fonts>
  <fills count="8">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right/>
      <top style="thin">
        <color auto="1"/>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500">
    <xf numFmtId="0" fontId="0" fillId="0" borderId="0" xfId="0"/>
    <xf numFmtId="0" fontId="4" fillId="0" borderId="0" xfId="3"/>
    <xf numFmtId="0" fontId="5" fillId="0" borderId="0" xfId="3" applyFont="1"/>
    <xf numFmtId="0" fontId="7" fillId="2" borderId="0" xfId="4" applyFont="1" applyFill="1" applyBorder="1" applyAlignment="1"/>
    <xf numFmtId="164"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4"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5" fontId="8" fillId="0" borderId="0" xfId="2" applyNumberFormat="1" applyFont="1" applyFill="1" applyBorder="1" applyAlignment="1">
      <alignment horizontal="right"/>
    </xf>
    <xf numFmtId="166"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11" fillId="0" borderId="3" xfId="4" applyFont="1" applyFill="1" applyBorder="1" applyAlignment="1">
      <alignment horizontal="right"/>
    </xf>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167" fontId="9" fillId="0" borderId="4" xfId="4" applyNumberFormat="1" applyFont="1" applyFill="1" applyBorder="1"/>
    <xf numFmtId="167" fontId="12" fillId="0" borderId="0" xfId="4" applyNumberFormat="1" applyFont="1" applyBorder="1"/>
    <xf numFmtId="9" fontId="13" fillId="0" borderId="0" xfId="4" applyNumberFormat="1" applyFont="1" applyBorder="1"/>
    <xf numFmtId="9" fontId="10" fillId="0" borderId="0" xfId="2" applyFont="1" applyFill="1" applyBorder="1"/>
    <xf numFmtId="0" fontId="12" fillId="0" borderId="0" xfId="4" applyFont="1" applyBorder="1"/>
    <xf numFmtId="0" fontId="13" fillId="0" borderId="0" xfId="4" applyFont="1" applyFill="1" applyBorder="1" applyAlignment="1">
      <alignment horizontal="left"/>
    </xf>
    <xf numFmtId="0" fontId="14" fillId="0" borderId="0" xfId="4" applyFont="1" applyFill="1" applyBorder="1" applyAlignment="1">
      <alignment horizontal="left" vertical="center"/>
    </xf>
    <xf numFmtId="167" fontId="14" fillId="5" borderId="0" xfId="4" applyNumberFormat="1" applyFont="1" applyFill="1" applyBorder="1"/>
    <xf numFmtId="0" fontId="13" fillId="0" borderId="0" xfId="4" applyFont="1" applyBorder="1"/>
    <xf numFmtId="167" fontId="14" fillId="0" borderId="0" xfId="4" applyNumberFormat="1" applyFont="1" applyFill="1"/>
    <xf numFmtId="167" fontId="14" fillId="5" borderId="0" xfId="4" applyNumberFormat="1" applyFont="1" applyFill="1"/>
    <xf numFmtId="167" fontId="10" fillId="0" borderId="0" xfId="4" applyNumberFormat="1" applyFont="1" applyFill="1"/>
    <xf numFmtId="10" fontId="10" fillId="0" borderId="0" xfId="2" applyNumberFormat="1" applyFont="1" applyFill="1" applyBorder="1"/>
    <xf numFmtId="0" fontId="15" fillId="0" borderId="0" xfId="4" applyFont="1" applyFill="1" applyBorder="1" applyAlignment="1">
      <alignment horizontal="left" vertical="center"/>
    </xf>
    <xf numFmtId="167" fontId="15" fillId="0" borderId="0" xfId="4" applyNumberFormat="1" applyFont="1" applyFill="1" applyBorder="1"/>
    <xf numFmtId="167" fontId="15" fillId="5" borderId="0" xfId="4" applyNumberFormat="1" applyFont="1" applyFill="1" applyBorder="1"/>
    <xf numFmtId="168" fontId="15" fillId="0" borderId="0" xfId="2" applyNumberFormat="1" applyFont="1" applyFill="1" applyBorder="1"/>
    <xf numFmtId="168" fontId="15"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169" fontId="6" fillId="0" borderId="0" xfId="4" applyNumberFormat="1" applyBorder="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7" fontId="6" fillId="0" borderId="0" xfId="4" applyNumberFormat="1" applyBorder="1"/>
    <xf numFmtId="170" fontId="15" fillId="0" borderId="0" xfId="2" applyNumberFormat="1" applyFont="1" applyFill="1" applyBorder="1"/>
    <xf numFmtId="170" fontId="15"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10" fillId="0" borderId="2" xfId="2" applyFont="1" applyFill="1" applyBorder="1"/>
    <xf numFmtId="9" fontId="10" fillId="5" borderId="2" xfId="2" applyFont="1" applyFill="1" applyBorder="1"/>
    <xf numFmtId="9" fontId="6" fillId="0" borderId="0" xfId="2" applyFont="1" applyBorder="1"/>
    <xf numFmtId="0" fontId="12" fillId="0" borderId="1" xfId="4" applyFont="1" applyBorder="1" applyAlignment="1"/>
    <xf numFmtId="167" fontId="11" fillId="0" borderId="0" xfId="4" applyNumberFormat="1" applyFont="1" applyFill="1"/>
    <xf numFmtId="169" fontId="8" fillId="0" borderId="0" xfId="4" applyNumberFormat="1" applyFont="1" applyBorder="1"/>
    <xf numFmtId="9" fontId="6" fillId="0" borderId="0" xfId="4" applyNumberFormat="1" applyBorder="1"/>
    <xf numFmtId="166" fontId="6" fillId="0" borderId="0" xfId="1" applyFont="1" applyBorder="1" applyAlignment="1">
      <alignment horizontal="left"/>
    </xf>
    <xf numFmtId="171" fontId="10" fillId="0" borderId="0" xfId="1" applyNumberFormat="1" applyFont="1" applyBorder="1"/>
    <xf numFmtId="171" fontId="10" fillId="5" borderId="0" xfId="1" applyNumberFormat="1" applyFont="1" applyFill="1" applyBorder="1"/>
    <xf numFmtId="167" fontId="10" fillId="0" borderId="0" xfId="1" applyNumberFormat="1" applyFont="1" applyBorder="1"/>
    <xf numFmtId="166" fontId="6" fillId="0" borderId="0" xfId="1" applyFont="1" applyBorder="1"/>
    <xf numFmtId="0" fontId="9" fillId="0" borderId="5" xfId="4" applyFont="1" applyFill="1" applyBorder="1" applyAlignment="1">
      <alignment horizontal="left" vertical="center"/>
    </xf>
    <xf numFmtId="167" fontId="9" fillId="0" borderId="5" xfId="4" applyNumberFormat="1" applyFont="1" applyFill="1" applyBorder="1"/>
    <xf numFmtId="167" fontId="9" fillId="5" borderId="5" xfId="4" applyNumberFormat="1" applyFont="1" applyFill="1" applyBorder="1"/>
    <xf numFmtId="165" fontId="6" fillId="0" borderId="0" xfId="2" applyNumberFormat="1" applyFont="1" applyBorder="1"/>
    <xf numFmtId="167" fontId="13" fillId="0" borderId="0" xfId="4" applyNumberFormat="1" applyFont="1" applyBorder="1"/>
    <xf numFmtId="169" fontId="14" fillId="0" borderId="0" xfId="4" applyNumberFormat="1" applyFont="1" applyFill="1"/>
    <xf numFmtId="165" fontId="10" fillId="0" borderId="0" xfId="2" applyNumberFormat="1" applyFont="1" applyFill="1" applyBorder="1" applyAlignment="1">
      <alignment horizontal="left" vertical="center"/>
    </xf>
    <xf numFmtId="165"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5" fontId="6" fillId="0" borderId="0" xfId="2" applyNumberFormat="1" applyFont="1" applyBorder="1" applyAlignment="1">
      <alignment horizontal="right"/>
    </xf>
    <xf numFmtId="168" fontId="10" fillId="0" borderId="0" xfId="2" applyNumberFormat="1" applyFont="1" applyFill="1" applyBorder="1"/>
    <xf numFmtId="167" fontId="6" fillId="0" borderId="0" xfId="4" applyNumberFormat="1" applyFill="1" applyBorder="1"/>
    <xf numFmtId="0" fontId="6" fillId="0" borderId="0" xfId="4" applyFill="1" applyBorder="1"/>
    <xf numFmtId="0" fontId="12" fillId="0" borderId="0" xfId="4" applyFont="1" applyFill="1" applyBorder="1"/>
    <xf numFmtId="0" fontId="16" fillId="0" borderId="0" xfId="4" applyFont="1" applyFill="1" applyBorder="1" applyAlignment="1">
      <alignment horizontal="left" vertical="center"/>
    </xf>
    <xf numFmtId="167" fontId="11" fillId="0" borderId="0" xfId="4" applyNumberFormat="1" applyFont="1" applyFill="1" applyBorder="1" applyAlignment="1">
      <alignment horizontal="right" vertical="center"/>
    </xf>
    <xf numFmtId="0" fontId="12" fillId="0" borderId="1" xfId="0" applyFont="1" applyBorder="1" applyAlignment="1">
      <alignmen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0" fontId="6" fillId="0" borderId="0" xfId="0" applyFont="1" applyAlignment="1">
      <alignment vertical="center"/>
    </xf>
    <xf numFmtId="167" fontId="11" fillId="5" borderId="0" xfId="4" applyNumberFormat="1" applyFont="1" applyFill="1" applyBorder="1" applyAlignment="1">
      <alignment horizontal="right" vertical="center"/>
    </xf>
    <xf numFmtId="167" fontId="10" fillId="0" borderId="0" xfId="4" applyNumberFormat="1" applyFont="1" applyAlignment="1">
      <alignment horizontal="right" vertical="center"/>
    </xf>
    <xf numFmtId="167" fontId="10" fillId="5"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167" fontId="9" fillId="0" borderId="1" xfId="1" applyNumberFormat="1" applyFont="1" applyBorder="1" applyAlignment="1">
      <alignment horizontal="right" vertical="center"/>
    </xf>
    <xf numFmtId="0" fontId="0" fillId="0" borderId="0" xfId="0" applyAlignment="1">
      <alignment horizontal="left"/>
    </xf>
    <xf numFmtId="0" fontId="0" fillId="5" borderId="0" xfId="0" applyFill="1"/>
    <xf numFmtId="167" fontId="10" fillId="0" borderId="2" xfId="1" applyNumberFormat="1" applyFont="1" applyBorder="1" applyAlignment="1">
      <alignment horizontal="right" vertical="center"/>
    </xf>
    <xf numFmtId="167" fontId="10" fillId="5"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0" borderId="0" xfId="1" applyNumberFormat="1" applyFont="1" applyAlignment="1">
      <alignment horizontal="right" vertical="center"/>
    </xf>
    <xf numFmtId="167" fontId="9" fillId="5" borderId="0" xfId="1" applyNumberFormat="1" applyFont="1" applyFill="1" applyBorder="1" applyAlignment="1">
      <alignment horizontal="right" vertical="center"/>
    </xf>
    <xf numFmtId="9" fontId="6" fillId="0" borderId="0" xfId="2" applyFont="1"/>
    <xf numFmtId="167" fontId="10" fillId="0" borderId="0" xfId="1" applyNumberFormat="1" applyFont="1" applyAlignment="1">
      <alignment horizontal="right" vertical="center"/>
    </xf>
    <xf numFmtId="0" fontId="12" fillId="0" borderId="5" xfId="0" applyFont="1" applyBorder="1" applyAlignment="1">
      <alignment vertical="center"/>
    </xf>
    <xf numFmtId="167" fontId="9" fillId="0" borderId="5" xfId="4" applyNumberFormat="1" applyFont="1" applyFill="1" applyBorder="1" applyAlignment="1">
      <alignment horizontal="right" vertical="center"/>
    </xf>
    <xf numFmtId="167" fontId="9" fillId="0" borderId="5" xfId="1" applyNumberFormat="1" applyFont="1" applyFill="1" applyBorder="1" applyAlignment="1">
      <alignment horizontal="right" vertical="center"/>
    </xf>
    <xf numFmtId="167" fontId="9" fillId="0" borderId="5" xfId="1" applyNumberFormat="1" applyFont="1" applyBorder="1" applyAlignment="1">
      <alignment horizontal="right" vertical="center"/>
    </xf>
    <xf numFmtId="167" fontId="9" fillId="5" borderId="5" xfId="1" applyNumberFormat="1" applyFont="1" applyFill="1" applyBorder="1" applyAlignment="1">
      <alignment horizontal="right" vertical="center"/>
    </xf>
    <xf numFmtId="0" fontId="12" fillId="0" borderId="0" xfId="4" applyFont="1" applyBorder="1" applyAlignment="1"/>
    <xf numFmtId="0" fontId="17"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72" fontId="15" fillId="0" borderId="0" xfId="2" applyNumberFormat="1" applyFont="1" applyFill="1" applyBorder="1" applyAlignment="1">
      <alignment horizontal="right" vertical="center"/>
    </xf>
    <xf numFmtId="0" fontId="9" fillId="0" borderId="0" xfId="4" applyFont="1" applyFill="1" applyBorder="1"/>
    <xf numFmtId="167" fontId="6" fillId="0" borderId="0" xfId="4" applyNumberFormat="1" applyFill="1" applyBorder="1" applyAlignment="1"/>
    <xf numFmtId="0" fontId="0" fillId="0" borderId="4" xfId="0" applyBorder="1"/>
    <xf numFmtId="0" fontId="6" fillId="0" borderId="4" xfId="0" applyFont="1" applyBorder="1"/>
    <xf numFmtId="167" fontId="14" fillId="5" borderId="4" xfId="4" applyNumberFormat="1" applyFont="1" applyFill="1" applyBorder="1"/>
    <xf numFmtId="167" fontId="14" fillId="0" borderId="4" xfId="4" applyNumberFormat="1" applyFont="1" applyBorder="1"/>
    <xf numFmtId="167" fontId="19" fillId="0" borderId="4" xfId="4" applyNumberFormat="1" applyFont="1" applyBorder="1"/>
    <xf numFmtId="167" fontId="20" fillId="5" borderId="4" xfId="4" applyNumberFormat="1" applyFont="1" applyFill="1" applyBorder="1"/>
    <xf numFmtId="0" fontId="21" fillId="0" borderId="0" xfId="0" applyFont="1"/>
    <xf numFmtId="0" fontId="8" fillId="0" borderId="0" xfId="0" applyFont="1"/>
    <xf numFmtId="0" fontId="6" fillId="0" borderId="0" xfId="0" applyFont="1"/>
    <xf numFmtId="0" fontId="21" fillId="6" borderId="0" xfId="0" applyFont="1" applyFill="1"/>
    <xf numFmtId="167" fontId="14" fillId="0" borderId="0" xfId="4" applyNumberFormat="1" applyFont="1" applyBorder="1"/>
    <xf numFmtId="167" fontId="10" fillId="0" borderId="0" xfId="4" applyNumberFormat="1" applyFont="1" applyBorder="1"/>
    <xf numFmtId="167" fontId="21" fillId="0" borderId="0" xfId="0" applyNumberFormat="1" applyFont="1"/>
    <xf numFmtId="0" fontId="6" fillId="0" borderId="2" xfId="0" applyFont="1" applyBorder="1"/>
    <xf numFmtId="0" fontId="0" fillId="6" borderId="2" xfId="0" applyFill="1" applyBorder="1"/>
    <xf numFmtId="167" fontId="14" fillId="5" borderId="2" xfId="4" applyNumberFormat="1" applyFont="1" applyFill="1" applyBorder="1"/>
    <xf numFmtId="167" fontId="14" fillId="0" borderId="2" xfId="4" applyNumberFormat="1" applyFont="1" applyBorder="1"/>
    <xf numFmtId="167" fontId="10" fillId="0" borderId="2" xfId="4" applyNumberFormat="1" applyFont="1" applyBorder="1"/>
    <xf numFmtId="0" fontId="2" fillId="0" borderId="0" xfId="0" applyFont="1"/>
    <xf numFmtId="0" fontId="12" fillId="0" borderId="0" xfId="0" applyFont="1"/>
    <xf numFmtId="0" fontId="3" fillId="6" borderId="0" xfId="0" applyFont="1" applyFill="1"/>
    <xf numFmtId="167" fontId="22" fillId="5" borderId="0" xfId="4" applyNumberFormat="1" applyFont="1" applyFill="1"/>
    <xf numFmtId="167" fontId="22" fillId="0" borderId="0" xfId="4" applyNumberFormat="1" applyFont="1"/>
    <xf numFmtId="167" fontId="9" fillId="0" borderId="0" xfId="4" applyNumberFormat="1" applyFont="1"/>
    <xf numFmtId="0" fontId="3" fillId="0" borderId="0" xfId="0" applyFont="1"/>
    <xf numFmtId="167" fontId="22" fillId="0" borderId="0" xfId="4" applyNumberFormat="1" applyFont="1" applyFill="1"/>
    <xf numFmtId="167" fontId="9" fillId="0" borderId="0" xfId="4" applyNumberFormat="1" applyFont="1" applyFill="1"/>
    <xf numFmtId="167" fontId="13" fillId="0" borderId="0" xfId="4" applyNumberFormat="1" applyFont="1" applyFill="1"/>
    <xf numFmtId="0" fontId="12" fillId="0" borderId="3" xfId="4" applyFont="1" applyFill="1" applyBorder="1"/>
    <xf numFmtId="0" fontId="6" fillId="0" borderId="3" xfId="4" applyFill="1" applyBorder="1"/>
    <xf numFmtId="0" fontId="16" fillId="0" borderId="3" xfId="4" applyFont="1" applyFill="1" applyBorder="1" applyAlignment="1">
      <alignment horizontal="left" vertical="center"/>
    </xf>
    <xf numFmtId="167" fontId="11" fillId="0" borderId="3" xfId="4" applyNumberFormat="1" applyFont="1" applyFill="1" applyBorder="1" applyAlignment="1">
      <alignment horizontal="right" vertical="center"/>
    </xf>
    <xf numFmtId="167" fontId="13" fillId="0" borderId="0" xfId="4" applyNumberFormat="1" applyFont="1" applyFill="1" applyBorder="1"/>
    <xf numFmtId="0" fontId="13" fillId="0" borderId="0" xfId="4" applyFont="1" applyFill="1" applyBorder="1"/>
    <xf numFmtId="170" fontId="10" fillId="0" borderId="0" xfId="2" applyNumberFormat="1" applyFont="1" applyFill="1" applyBorder="1"/>
    <xf numFmtId="170" fontId="10" fillId="5" borderId="0" xfId="2" applyNumberFormat="1" applyFont="1" applyFill="1" applyBorder="1"/>
    <xf numFmtId="0" fontId="23" fillId="0" borderId="0" xfId="4" applyFont="1" applyFill="1" applyBorder="1" applyAlignment="1">
      <alignment horizontal="left" vertical="center" indent="1"/>
    </xf>
    <xf numFmtId="0" fontId="16" fillId="0" borderId="0" xfId="4" applyFont="1" applyFill="1" applyBorder="1" applyAlignment="1">
      <alignment horizontal="left" vertical="center" indent="1"/>
    </xf>
    <xf numFmtId="1" fontId="23" fillId="0" borderId="0" xfId="4" applyNumberFormat="1" applyFont="1" applyFill="1" applyBorder="1" applyAlignment="1">
      <alignment horizontal="right" vertical="center"/>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0" fillId="0" borderId="0" xfId="4" applyFont="1" applyFill="1" applyBorder="1" applyAlignment="1">
      <alignment horizontal="left"/>
    </xf>
    <xf numFmtId="0" fontId="24" fillId="0" borderId="0" xfId="0" applyFont="1"/>
    <xf numFmtId="9" fontId="6" fillId="0" borderId="0" xfId="2" applyFont="1" applyFill="1" applyBorder="1"/>
    <xf numFmtId="9" fontId="24" fillId="0" borderId="0" xfId="2" applyFont="1"/>
    <xf numFmtId="0" fontId="12" fillId="0" borderId="1" xfId="0" applyFont="1" applyBorder="1"/>
    <xf numFmtId="0" fontId="25" fillId="0" borderId="1" xfId="0" applyFont="1" applyBorder="1"/>
    <xf numFmtId="9" fontId="10" fillId="0" borderId="0" xfId="2" applyFont="1" applyFill="1"/>
    <xf numFmtId="9" fontId="10" fillId="5" borderId="0" xfId="4" applyNumberFormat="1" applyFont="1" applyFill="1"/>
    <xf numFmtId="9" fontId="10" fillId="0" borderId="0" xfId="4" applyNumberFormat="1" applyFont="1" applyFill="1"/>
    <xf numFmtId="0" fontId="9" fillId="0" borderId="1" xfId="4" applyFont="1" applyFill="1" applyBorder="1" applyAlignment="1">
      <alignment horizontal="left"/>
    </xf>
    <xf numFmtId="9" fontId="9" fillId="0" borderId="1" xfId="4" applyNumberFormat="1" applyFont="1" applyFill="1" applyBorder="1"/>
    <xf numFmtId="9" fontId="9" fillId="5" borderId="1" xfId="4" applyNumberFormat="1" applyFont="1" applyFill="1" applyBorder="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174" fontId="9" fillId="0" borderId="0" xfId="1" applyNumberFormat="1" applyFont="1" applyFill="1" applyBorder="1" applyAlignment="1">
      <alignment horizontal="right" vertical="center"/>
    </xf>
    <xf numFmtId="174" fontId="9" fillId="0" borderId="1" xfId="1" applyNumberFormat="1" applyFont="1" applyFill="1" applyBorder="1" applyAlignment="1">
      <alignment horizontal="right" vertical="center"/>
    </xf>
    <xf numFmtId="175" fontId="9" fillId="0" borderId="0" xfId="4" applyNumberFormat="1" applyFont="1" applyFill="1" applyBorder="1"/>
    <xf numFmtId="175" fontId="9" fillId="5" borderId="0" xfId="4" applyNumberFormat="1" applyFont="1" applyFill="1" applyBorder="1"/>
    <xf numFmtId="1" fontId="0" fillId="0" borderId="0" xfId="0" applyNumberFormat="1"/>
    <xf numFmtId="0" fontId="18" fillId="0" borderId="0" xfId="4" applyFont="1" applyFill="1" applyBorder="1" applyAlignment="1">
      <alignment horizontal="left"/>
    </xf>
    <xf numFmtId="0" fontId="0" fillId="0" borderId="0" xfId="0" applyAlignment="1">
      <alignment horizontal="right"/>
    </xf>
    <xf numFmtId="0" fontId="26" fillId="0" borderId="0" xfId="0" applyFont="1"/>
    <xf numFmtId="167" fontId="9" fillId="5" borderId="0" xfId="4" applyNumberFormat="1" applyFont="1" applyFill="1" applyBorder="1" applyAlignment="1">
      <alignment horizontal="right" vertical="center"/>
    </xf>
    <xf numFmtId="167" fontId="12" fillId="0" borderId="0" xfId="0" applyNumberFormat="1" applyFont="1"/>
    <xf numFmtId="167" fontId="11" fillId="0" borderId="0" xfId="4" applyNumberFormat="1" applyFont="1" applyFill="1" applyBorder="1"/>
    <xf numFmtId="167" fontId="9" fillId="5" borderId="1" xfId="4" applyNumberFormat="1" applyFont="1" applyFill="1" applyBorder="1" applyAlignment="1">
      <alignment horizontal="right" vertical="center"/>
    </xf>
    <xf numFmtId="167" fontId="9" fillId="5" borderId="5" xfId="4" applyNumberFormat="1" applyFont="1" applyFill="1" applyBorder="1" applyAlignment="1">
      <alignment horizontal="right" vertical="center"/>
    </xf>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165" fontId="11" fillId="0" borderId="0" xfId="2" applyNumberFormat="1" applyFont="1" applyFill="1" applyBorder="1" applyAlignment="1">
      <alignment horizontal="right"/>
    </xf>
    <xf numFmtId="177" fontId="12" fillId="0" borderId="0" xfId="0" applyNumberFormat="1" applyFont="1" applyAlignment="1">
      <alignment horizontal="right"/>
    </xf>
    <xf numFmtId="10" fontId="8" fillId="0" borderId="0" xfId="2" applyNumberFormat="1" applyFont="1" applyFill="1" applyBorder="1" applyAlignment="1">
      <alignment horizontal="right"/>
    </xf>
    <xf numFmtId="9" fontId="6" fillId="0" borderId="0" xfId="2" applyFont="1" applyFill="1" applyBorder="1" applyAlignment="1">
      <alignment horizontal="left"/>
    </xf>
    <xf numFmtId="177" fontId="6" fillId="0" borderId="0" xfId="0" applyNumberFormat="1" applyFont="1" applyAlignment="1">
      <alignment horizontal="right"/>
    </xf>
    <xf numFmtId="177" fontId="0" fillId="0" borderId="0" xfId="0" applyNumberFormat="1"/>
    <xf numFmtId="177" fontId="6" fillId="0" borderId="0" xfId="0" applyNumberFormat="1" applyFont="1"/>
    <xf numFmtId="177" fontId="12" fillId="0" borderId="0" xfId="0" applyNumberFormat="1" applyFont="1"/>
    <xf numFmtId="0" fontId="10" fillId="0" borderId="0" xfId="0" applyFont="1"/>
    <xf numFmtId="177" fontId="10" fillId="0" borderId="0" xfId="0" applyNumberFormat="1" applyFont="1"/>
    <xf numFmtId="177" fontId="10" fillId="5" borderId="0" xfId="0" applyNumberFormat="1" applyFont="1" applyFill="1"/>
    <xf numFmtId="0" fontId="10" fillId="5" borderId="3" xfId="4" applyFont="1" applyFill="1" applyBorder="1"/>
    <xf numFmtId="167" fontId="10" fillId="5" borderId="3" xfId="4" applyNumberFormat="1" applyFont="1" applyFill="1" applyBorder="1"/>
    <xf numFmtId="178" fontId="6" fillId="0" borderId="0" xfId="0" applyNumberFormat="1" applyFont="1" applyAlignment="1">
      <alignment horizontal="right"/>
    </xf>
    <xf numFmtId="0" fontId="7" fillId="4" borderId="6" xfId="4" applyFont="1" applyFill="1" applyBorder="1" applyAlignment="1"/>
    <xf numFmtId="164" fontId="7" fillId="4" borderId="7" xfId="4" applyNumberFormat="1" applyFont="1" applyFill="1" applyBorder="1" applyAlignment="1">
      <alignment horizontal="right" vertical="center"/>
    </xf>
    <xf numFmtId="164" fontId="7" fillId="4" borderId="8" xfId="4" applyNumberFormat="1" applyFont="1" applyFill="1" applyBorder="1" applyAlignment="1">
      <alignment horizontal="right" vertical="center"/>
    </xf>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9" fillId="0" borderId="0" xfId="0" applyNumberFormat="1" applyFont="1"/>
    <xf numFmtId="177" fontId="9" fillId="5" borderId="5" xfId="0" applyNumberFormat="1" applyFont="1" applyFill="1" applyBorder="1" applyAlignment="1">
      <alignment horizontal="right"/>
    </xf>
    <xf numFmtId="177" fontId="9" fillId="0" borderId="5" xfId="0" applyNumberFormat="1" applyFont="1" applyBorder="1" applyAlignment="1">
      <alignment horizontal="right"/>
    </xf>
    <xf numFmtId="179" fontId="10" fillId="0" borderId="9" xfId="0" applyNumberFormat="1" applyFont="1" applyBorder="1"/>
    <xf numFmtId="0" fontId="29" fillId="0" borderId="0" xfId="4" applyFont="1" applyFill="1" applyBorder="1"/>
    <xf numFmtId="0" fontId="29" fillId="0" borderId="0" xfId="4" applyFont="1"/>
    <xf numFmtId="180" fontId="12" fillId="0" borderId="0" xfId="0" applyNumberFormat="1" applyFont="1"/>
    <xf numFmtId="177" fontId="29" fillId="0" borderId="0" xfId="0" applyNumberFormat="1" applyFont="1" applyAlignment="1">
      <alignment horizontal="left"/>
    </xf>
    <xf numFmtId="0" fontId="7" fillId="2" borderId="0" xfId="4" applyFont="1" applyFill="1"/>
    <xf numFmtId="167" fontId="10" fillId="0" borderId="0" xfId="4" applyNumberFormat="1" applyFont="1"/>
    <xf numFmtId="167" fontId="9" fillId="0" borderId="1" xfId="4" applyNumberFormat="1" applyFont="1" applyBorder="1"/>
    <xf numFmtId="0" fontId="10" fillId="0" borderId="2" xfId="4" applyFont="1" applyFill="1" applyBorder="1"/>
    <xf numFmtId="1" fontId="10" fillId="0" borderId="2" xfId="4" applyNumberFormat="1" applyFont="1" applyFill="1" applyBorder="1"/>
    <xf numFmtId="167" fontId="9" fillId="0" borderId="0" xfId="4" applyNumberFormat="1" applyFont="1" applyBorder="1"/>
    <xf numFmtId="168" fontId="15" fillId="0" borderId="0" xfId="2" applyNumberFormat="1" applyFont="1" applyBorder="1"/>
    <xf numFmtId="168" fontId="30" fillId="0" borderId="0" xfId="2" applyNumberFormat="1" applyFont="1" applyFill="1" applyBorder="1"/>
    <xf numFmtId="0" fontId="8" fillId="0" borderId="0" xfId="4" applyFont="1" applyFill="1" applyBorder="1"/>
    <xf numFmtId="170" fontId="15" fillId="0" borderId="0" xfId="2" applyNumberFormat="1" applyFont="1" applyBorder="1"/>
    <xf numFmtId="167" fontId="9" fillId="5" borderId="0" xfId="4" applyNumberFormat="1" applyFont="1" applyFill="1"/>
    <xf numFmtId="9" fontId="8" fillId="0" borderId="0" xfId="2" applyFont="1" applyBorder="1"/>
    <xf numFmtId="9" fontId="10" fillId="0" borderId="0" xfId="2" applyFont="1" applyFill="1" applyBorder="1" applyAlignment="1">
      <alignment horizontal="left" vertical="center"/>
    </xf>
    <xf numFmtId="9" fontId="6" fillId="0" borderId="0" xfId="2" applyFont="1" applyBorder="1" applyAlignment="1"/>
    <xf numFmtId="9" fontId="10" fillId="5" borderId="0" xfId="2" applyFont="1" applyFill="1"/>
    <xf numFmtId="9" fontId="10" fillId="0" borderId="0" xfId="2" applyFont="1"/>
    <xf numFmtId="9" fontId="8" fillId="0" borderId="0" xfId="2" applyFont="1" applyFill="1" applyBorder="1"/>
    <xf numFmtId="167" fontId="15" fillId="0" borderId="0" xfId="4" applyNumberFormat="1" applyFont="1" applyFill="1"/>
    <xf numFmtId="167" fontId="31" fillId="5" borderId="0" xfId="4" applyNumberFormat="1" applyFont="1" applyFill="1" applyBorder="1"/>
    <xf numFmtId="167" fontId="31" fillId="0" borderId="0" xfId="4" applyNumberFormat="1" applyFont="1" applyFill="1" applyBorder="1"/>
    <xf numFmtId="165" fontId="6" fillId="0" borderId="0" xfId="2" applyNumberFormat="1" applyFont="1" applyFill="1" applyBorder="1" applyAlignment="1">
      <alignment horizontal="right"/>
    </xf>
    <xf numFmtId="0" fontId="15" fillId="0" borderId="0" xfId="4" applyFont="1" applyBorder="1"/>
    <xf numFmtId="167" fontId="15" fillId="5" borderId="0" xfId="4" applyNumberFormat="1" applyFont="1" applyFill="1"/>
    <xf numFmtId="170" fontId="15" fillId="0" borderId="0" xfId="2" applyNumberFormat="1" applyFont="1" applyFill="1" applyAlignment="1">
      <alignment horizontal="right"/>
    </xf>
    <xf numFmtId="170" fontId="32" fillId="5" borderId="0" xfId="2" applyNumberFormat="1" applyFont="1" applyFill="1" applyAlignment="1">
      <alignment horizontal="right"/>
    </xf>
    <xf numFmtId="170" fontId="32" fillId="0" borderId="0" xfId="2" applyNumberFormat="1" applyFont="1" applyFill="1" applyAlignment="1">
      <alignment horizontal="right"/>
    </xf>
    <xf numFmtId="170" fontId="15" fillId="5" borderId="0" xfId="2" applyNumberFormat="1" applyFont="1" applyFill="1" applyAlignment="1">
      <alignment horizontal="right"/>
    </xf>
    <xf numFmtId="0" fontId="15" fillId="0" borderId="0" xfId="4" applyFont="1" applyFill="1" applyBorder="1"/>
    <xf numFmtId="0" fontId="9" fillId="0" borderId="3" xfId="4" applyFont="1" applyFill="1" applyBorder="1" applyAlignment="1">
      <alignment horizontal="left" vertical="center"/>
    </xf>
    <xf numFmtId="167" fontId="9" fillId="0" borderId="3" xfId="4" applyNumberFormat="1" applyFont="1" applyFill="1" applyBorder="1"/>
    <xf numFmtId="165" fontId="10" fillId="0" borderId="0" xfId="2" applyNumberFormat="1" applyFont="1" applyAlignment="1">
      <alignment horizontal="right" vertical="center"/>
    </xf>
    <xf numFmtId="0" fontId="6" fillId="0" borderId="0" xfId="4" applyBorder="1" applyAlignment="1">
      <alignment horizontal="left"/>
    </xf>
    <xf numFmtId="165" fontId="15" fillId="0" borderId="0" xfId="2" applyNumberFormat="1" applyFont="1" applyFill="1" applyBorder="1" applyAlignment="1">
      <alignment horizontal="right"/>
    </xf>
    <xf numFmtId="0" fontId="11" fillId="0" borderId="0" xfId="4" applyFont="1" applyFill="1" applyBorder="1" applyAlignment="1">
      <alignment horizontal="left"/>
    </xf>
    <xf numFmtId="165" fontId="6" fillId="0" borderId="0" xfId="2" applyNumberFormat="1" applyFont="1" applyFill="1" applyBorder="1" applyAlignment="1">
      <alignment horizontal="left"/>
    </xf>
    <xf numFmtId="9" fontId="8" fillId="0" borderId="0" xfId="2" applyFont="1" applyBorder="1" applyAlignment="1">
      <alignment horizontal="left"/>
    </xf>
    <xf numFmtId="0" fontId="9" fillId="0" borderId="2" xfId="4" applyFont="1" applyFill="1" applyBorder="1" applyAlignment="1">
      <alignment horizontal="left"/>
    </xf>
    <xf numFmtId="0" fontId="11" fillId="0" borderId="2" xfId="4" applyFont="1" applyFill="1" applyBorder="1" applyAlignment="1">
      <alignment horizontal="right"/>
    </xf>
    <xf numFmtId="0" fontId="11" fillId="0" borderId="2" xfId="4" applyFont="1" applyFill="1" applyBorder="1"/>
    <xf numFmtId="167" fontId="15" fillId="0" borderId="0" xfId="2" applyNumberFormat="1" applyFont="1" applyFill="1" applyBorder="1"/>
    <xf numFmtId="170" fontId="10" fillId="0" borderId="0" xfId="2" applyNumberFormat="1" applyFont="1" applyAlignment="1">
      <alignment horizontal="right" vertical="center"/>
    </xf>
    <xf numFmtId="9" fontId="15" fillId="5" borderId="0" xfId="2" applyFont="1" applyFill="1" applyBorder="1"/>
    <xf numFmtId="167" fontId="15" fillId="0" borderId="0" xfId="2" applyNumberFormat="1" applyFont="1" applyFill="1" applyBorder="1" applyAlignment="1">
      <alignment horizontal="right"/>
    </xf>
    <xf numFmtId="167" fontId="15" fillId="5" borderId="0" xfId="2" applyNumberFormat="1" applyFont="1" applyFill="1" applyBorder="1" applyAlignment="1">
      <alignment horizontal="right"/>
    </xf>
    <xf numFmtId="9" fontId="15" fillId="0" borderId="0" xfId="2" applyFont="1" applyFill="1" applyBorder="1"/>
    <xf numFmtId="167" fontId="10" fillId="0" borderId="0" xfId="2" applyNumberFormat="1" applyFont="1" applyFill="1"/>
    <xf numFmtId="9" fontId="15" fillId="0" borderId="0" xfId="2" applyFont="1" applyFill="1" applyBorder="1" applyAlignment="1">
      <alignment horizontal="left" vertical="center"/>
    </xf>
    <xf numFmtId="9" fontId="8" fillId="0" borderId="0" xfId="2" applyFont="1" applyBorder="1" applyAlignment="1"/>
    <xf numFmtId="181" fontId="10" fillId="0" borderId="2" xfId="2" applyNumberFormat="1" applyFont="1" applyFill="1" applyBorder="1" applyAlignment="1">
      <alignment horizontal="right" vertical="center"/>
    </xf>
    <xf numFmtId="181" fontId="10" fillId="5" borderId="2" xfId="2" applyNumberFormat="1" applyFont="1" applyFill="1" applyBorder="1" applyAlignment="1">
      <alignment horizontal="right" vertical="center"/>
    </xf>
    <xf numFmtId="9" fontId="15" fillId="0" borderId="0" xfId="2" applyFont="1" applyFill="1"/>
    <xf numFmtId="9" fontId="15" fillId="5" borderId="0" xfId="2" applyFont="1" applyFill="1"/>
    <xf numFmtId="167" fontId="15" fillId="0" borderId="0" xfId="2" applyNumberFormat="1" applyFont="1" applyFill="1"/>
    <xf numFmtId="167" fontId="15" fillId="5" borderId="0" xfId="2" applyNumberFormat="1" applyFont="1" applyFill="1"/>
    <xf numFmtId="167" fontId="10" fillId="0" borderId="1" xfId="4" applyNumberFormat="1" applyFont="1" applyBorder="1" applyAlignment="1"/>
    <xf numFmtId="9" fontId="10" fillId="0" borderId="0" xfId="2" applyFont="1" applyFill="1" applyBorder="1" applyAlignment="1">
      <alignment horizontal="right" vertical="center"/>
    </xf>
    <xf numFmtId="170" fontId="10" fillId="0" borderId="0" xfId="2" applyNumberFormat="1" applyFont="1" applyFill="1" applyBorder="1" applyAlignment="1">
      <alignment horizontal="right" vertical="center"/>
    </xf>
    <xf numFmtId="170" fontId="10" fillId="5" borderId="0" xfId="2" applyNumberFormat="1" applyFont="1" applyFill="1" applyBorder="1" applyAlignment="1">
      <alignment horizontal="right" vertical="center"/>
    </xf>
    <xf numFmtId="181" fontId="10" fillId="0" borderId="0" xfId="2" applyNumberFormat="1" applyFont="1" applyBorder="1" applyAlignment="1">
      <alignment horizontal="right" vertical="center"/>
    </xf>
    <xf numFmtId="181" fontId="10" fillId="5" borderId="0" xfId="2" applyNumberFormat="1" applyFont="1" applyFill="1" applyBorder="1" applyAlignment="1">
      <alignment horizontal="right" vertical="center"/>
    </xf>
    <xf numFmtId="181" fontId="10" fillId="0" borderId="0" xfId="2" applyNumberFormat="1" applyFont="1" applyFill="1" applyBorder="1" applyAlignment="1">
      <alignment horizontal="right" vertical="center"/>
    </xf>
    <xf numFmtId="167" fontId="10" fillId="0" borderId="0" xfId="2" applyNumberFormat="1" applyFont="1" applyFill="1" applyBorder="1" applyAlignment="1">
      <alignment horizontal="right" vertical="center"/>
    </xf>
    <xf numFmtId="9" fontId="6" fillId="0" borderId="0" xfId="2" applyFont="1" applyBorder="1" applyAlignment="1">
      <alignment horizontal="right"/>
    </xf>
    <xf numFmtId="181" fontId="9" fillId="0" borderId="0" xfId="4" applyNumberFormat="1" applyFont="1" applyFill="1" applyBorder="1"/>
    <xf numFmtId="181" fontId="9" fillId="5" borderId="0" xfId="4" applyNumberFormat="1" applyFont="1" applyFill="1" applyBorder="1"/>
    <xf numFmtId="181" fontId="15" fillId="0" borderId="0" xfId="2" applyNumberFormat="1" applyFont="1" applyFill="1" applyBorder="1"/>
    <xf numFmtId="181" fontId="15" fillId="5" borderId="0" xfId="2" applyNumberFormat="1" applyFont="1" applyFill="1" applyBorder="1"/>
    <xf numFmtId="170" fontId="15" fillId="0" borderId="0" xfId="2" applyNumberFormat="1" applyFont="1" applyFill="1" applyBorder="1" applyAlignment="1">
      <alignment horizontal="right"/>
    </xf>
    <xf numFmtId="170" fontId="15" fillId="5" borderId="0" xfId="2" applyNumberFormat="1" applyFont="1" applyFill="1" applyBorder="1" applyAlignment="1">
      <alignment horizontal="right"/>
    </xf>
    <xf numFmtId="167" fontId="10" fillId="0" borderId="0" xfId="4" applyNumberFormat="1" applyFont="1" applyFill="1" applyBorder="1" applyAlignment="1"/>
    <xf numFmtId="165" fontId="6" fillId="0" borderId="0" xfId="2" applyNumberFormat="1" applyFont="1"/>
    <xf numFmtId="0" fontId="11" fillId="0" borderId="0" xfId="4" applyFont="1" applyFill="1" applyBorder="1"/>
    <xf numFmtId="0" fontId="11" fillId="0" borderId="0" xfId="4" applyFont="1" applyFill="1" applyBorder="1" applyAlignment="1">
      <alignment horizontal="right"/>
    </xf>
    <xf numFmtId="169" fontId="10" fillId="0" borderId="0" xfId="4" applyNumberFormat="1" applyFont="1" applyFill="1"/>
    <xf numFmtId="182" fontId="15" fillId="0" borderId="0" xfId="2" applyNumberFormat="1" applyFont="1" applyFill="1"/>
    <xf numFmtId="182" fontId="15" fillId="5" borderId="0" xfId="2" applyNumberFormat="1" applyFont="1" applyFill="1"/>
    <xf numFmtId="182" fontId="15" fillId="0" borderId="0" xfId="2" applyNumberFormat="1" applyFont="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1" fontId="10" fillId="0" borderId="0" xfId="4" applyNumberFormat="1" applyFont="1" applyFill="1" applyBorder="1"/>
    <xf numFmtId="181" fontId="10" fillId="5" borderId="0" xfId="4" applyNumberFormat="1" applyFont="1" applyFill="1" applyBorder="1"/>
    <xf numFmtId="181" fontId="15" fillId="0" borderId="0" xfId="2" applyNumberFormat="1" applyFont="1" applyBorder="1"/>
    <xf numFmtId="167" fontId="33" fillId="0" borderId="0" xfId="4" applyNumberFormat="1" applyFont="1" applyFill="1" applyBorder="1"/>
    <xf numFmtId="165" fontId="9" fillId="0" borderId="0" xfId="2" applyNumberFormat="1" applyFont="1" applyFill="1" applyBorder="1"/>
    <xf numFmtId="165" fontId="9" fillId="0" borderId="0" xfId="2" applyNumberFormat="1" applyFont="1"/>
    <xf numFmtId="167" fontId="10" fillId="5" borderId="0" xfId="4" applyNumberFormat="1" applyFont="1" applyFill="1" applyBorder="1" applyAlignment="1"/>
    <xf numFmtId="0" fontId="35" fillId="0" borderId="0" xfId="0" applyFont="1"/>
    <xf numFmtId="0" fontId="35" fillId="5" borderId="0" xfId="0" applyFont="1" applyFill="1"/>
    <xf numFmtId="9" fontId="10" fillId="0" borderId="0" xfId="4" applyNumberFormat="1" applyFont="1"/>
    <xf numFmtId="168" fontId="30" fillId="0" borderId="0" xfId="2" applyNumberFormat="1" applyFont="1"/>
    <xf numFmtId="168" fontId="15" fillId="5" borderId="0" xfId="2" applyNumberFormat="1" applyFont="1" applyFill="1"/>
    <xf numFmtId="0" fontId="6" fillId="0" borderId="0" xfId="4" applyFill="1"/>
    <xf numFmtId="169" fontId="10" fillId="0" borderId="0" xfId="4" applyNumberFormat="1" applyFont="1"/>
    <xf numFmtId="0" fontId="15" fillId="0" borderId="1" xfId="4" applyFont="1" applyFill="1" applyBorder="1" applyAlignment="1">
      <alignment horizontal="left" vertical="center"/>
    </xf>
    <xf numFmtId="167" fontId="15" fillId="0" borderId="1" xfId="4" applyNumberFormat="1" applyFont="1" applyFill="1" applyBorder="1"/>
    <xf numFmtId="167" fontId="15" fillId="5" borderId="1" xfId="4" applyNumberFormat="1" applyFont="1" applyFill="1" applyBorder="1"/>
    <xf numFmtId="170" fontId="15" fillId="0" borderId="1" xfId="2" applyNumberFormat="1" applyFont="1" applyFill="1" applyBorder="1"/>
    <xf numFmtId="170" fontId="15" fillId="5" borderId="1" xfId="2" applyNumberFormat="1" applyFont="1" applyFill="1" applyBorder="1"/>
    <xf numFmtId="170" fontId="15" fillId="0" borderId="1" xfId="2" applyNumberFormat="1" applyFont="1" applyBorder="1"/>
    <xf numFmtId="168" fontId="15" fillId="0" borderId="1" xfId="2" applyNumberFormat="1" applyFont="1" applyFill="1" applyBorder="1"/>
    <xf numFmtId="165" fontId="10" fillId="0" borderId="1" xfId="2" applyNumberFormat="1" applyFont="1" applyFill="1" applyBorder="1" applyAlignment="1">
      <alignment horizontal="left" vertical="center"/>
    </xf>
    <xf numFmtId="165"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0" fontId="36" fillId="5" borderId="0" xfId="0" applyFont="1" applyFill="1"/>
    <xf numFmtId="168" fontId="15" fillId="0" borderId="0" xfId="2" applyNumberFormat="1" applyFont="1" applyFill="1" applyBorder="1" applyAlignment="1">
      <alignment horizontal="right"/>
    </xf>
    <xf numFmtId="0" fontId="16" fillId="0" borderId="0" xfId="4" applyFont="1" applyAlignment="1">
      <alignment horizontal="left" vertical="center"/>
    </xf>
    <xf numFmtId="173" fontId="10" fillId="0" borderId="0" xfId="1" applyNumberFormat="1" applyFont="1" applyAlignment="1">
      <alignment horizontal="right" vertical="center"/>
    </xf>
    <xf numFmtId="9" fontId="10" fillId="0" borderId="0" xfId="2" applyFont="1" applyAlignment="1">
      <alignment horizontal="right" vertical="center"/>
    </xf>
    <xf numFmtId="0" fontId="6" fillId="0" borderId="0" xfId="4"/>
    <xf numFmtId="0" fontId="37" fillId="0" borderId="0" xfId="0" applyFont="1"/>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9" fillId="0" borderId="1" xfId="4" applyFont="1" applyBorder="1" applyAlignment="1">
      <alignment horizontal="center"/>
    </xf>
    <xf numFmtId="0" fontId="9" fillId="0" borderId="1" xfId="4" applyFont="1" applyBorder="1" applyAlignment="1">
      <alignment horizontal="right"/>
    </xf>
    <xf numFmtId="0" fontId="9" fillId="0" borderId="2" xfId="4" applyFont="1" applyFill="1" applyBorder="1" applyAlignment="1">
      <alignment horizontal="center"/>
    </xf>
    <xf numFmtId="0" fontId="9" fillId="0" borderId="2" xfId="4" applyFont="1" applyFill="1" applyBorder="1" applyAlignment="1">
      <alignment horizontal="right"/>
    </xf>
    <xf numFmtId="0" fontId="9" fillId="0" borderId="1" xfId="0" applyFont="1" applyBorder="1" applyAlignment="1">
      <alignment vertical="center"/>
    </xf>
    <xf numFmtId="0" fontId="10" fillId="0" borderId="0" xfId="0" applyFont="1" applyAlignment="1">
      <alignment vertical="center"/>
    </xf>
    <xf numFmtId="169" fontId="9" fillId="0" borderId="1" xfId="4" applyNumberFormat="1" applyFont="1" applyFill="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9" fontId="9" fillId="0" borderId="5" xfId="4" applyNumberFormat="1" applyFont="1" applyBorder="1" applyAlignment="1">
      <alignment horizontal="left" vertical="center" wrapText="1"/>
    </xf>
    <xf numFmtId="3" fontId="38" fillId="0" borderId="0" xfId="0" applyNumberFormat="1" applyFont="1"/>
    <xf numFmtId="0" fontId="9" fillId="0" borderId="2" xfId="4" applyFont="1" applyBorder="1" applyAlignment="1">
      <alignment horizontal="left"/>
    </xf>
    <xf numFmtId="0" fontId="9" fillId="0" borderId="2" xfId="4" applyFont="1" applyBorder="1" applyAlignment="1">
      <alignment horizontal="center"/>
    </xf>
    <xf numFmtId="0" fontId="9" fillId="0" borderId="2" xfId="4" applyFont="1" applyBorder="1" applyAlignment="1">
      <alignment horizontal="right"/>
    </xf>
    <xf numFmtId="0" fontId="10" fillId="0" borderId="0" xfId="4" applyFont="1"/>
    <xf numFmtId="0" fontId="37" fillId="0" borderId="0" xfId="0" applyFont="1" applyAlignment="1">
      <alignment wrapText="1"/>
    </xf>
    <xf numFmtId="167" fontId="9" fillId="0" borderId="1" xfId="4" applyNumberFormat="1" applyFont="1" applyBorder="1" applyAlignment="1">
      <alignment horizontal="center" vertical="center"/>
    </xf>
    <xf numFmtId="167" fontId="10" fillId="0" borderId="0" xfId="4" applyNumberFormat="1" applyFont="1" applyBorder="1" applyAlignment="1">
      <alignment horizontal="center" vertical="center"/>
    </xf>
    <xf numFmtId="169" fontId="9" fillId="0" borderId="1" xfId="4" applyNumberFormat="1" applyFont="1" applyBorder="1" applyAlignment="1">
      <alignment horizontal="left" vertical="center" wrapText="1"/>
    </xf>
    <xf numFmtId="167" fontId="9" fillId="0" borderId="5" xfId="4" applyNumberFormat="1" applyFont="1" applyBorder="1" applyAlignment="1">
      <alignment horizontal="center" vertical="center"/>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7" fontId="9" fillId="0" borderId="5" xfId="4" applyNumberFormat="1" applyFont="1" applyFill="1" applyBorder="1" applyAlignment="1">
      <alignment horizontal="center" vertical="center"/>
    </xf>
    <xf numFmtId="0" fontId="7" fillId="2" borderId="0" xfId="4" applyFont="1" applyFill="1" applyBorder="1" applyAlignment="1">
      <alignment horizontal="left"/>
    </xf>
    <xf numFmtId="169" fontId="6" fillId="0" borderId="0" xfId="0" applyNumberFormat="1" applyFont="1"/>
    <xf numFmtId="169" fontId="6" fillId="7" borderId="0" xfId="0" applyNumberFormat="1" applyFont="1" applyFill="1"/>
    <xf numFmtId="169" fontId="6" fillId="0" borderId="0" xfId="0" applyNumberFormat="1" applyFont="1" applyAlignment="1">
      <alignment vertical="center" wrapText="1"/>
    </xf>
    <xf numFmtId="169" fontId="9" fillId="7" borderId="2" xfId="0" applyNumberFormat="1" applyFont="1" applyFill="1" applyBorder="1"/>
    <xf numFmtId="169" fontId="9" fillId="7" borderId="0" xfId="0" applyNumberFormat="1" applyFont="1" applyFill="1"/>
    <xf numFmtId="169" fontId="10" fillId="0" borderId="0" xfId="4" applyNumberFormat="1" applyFont="1" applyFill="1" applyBorder="1"/>
    <xf numFmtId="10" fontId="10" fillId="0" borderId="0" xfId="2" applyNumberFormat="1" applyFont="1" applyFill="1" applyBorder="1" applyAlignment="1">
      <alignment horizontal="right"/>
    </xf>
    <xf numFmtId="10" fontId="10" fillId="5" borderId="0" xfId="2" applyNumberFormat="1" applyFont="1" applyFill="1" applyBorder="1" applyAlignment="1">
      <alignment horizontal="right"/>
    </xf>
    <xf numFmtId="10" fontId="10" fillId="5" borderId="0" xfId="2" applyNumberFormat="1" applyFont="1" applyFill="1" applyBorder="1"/>
    <xf numFmtId="170" fontId="34" fillId="0" borderId="0" xfId="2" applyNumberFormat="1" applyFont="1" applyFill="1" applyBorder="1"/>
    <xf numFmtId="182" fontId="15" fillId="0" borderId="0" xfId="2" applyNumberFormat="1" applyFont="1" applyFill="1" applyBorder="1"/>
    <xf numFmtId="182" fontId="34" fillId="0" borderId="0" xfId="2" applyNumberFormat="1" applyFont="1" applyFill="1" applyBorder="1"/>
    <xf numFmtId="165" fontId="6" fillId="0" borderId="0" xfId="2" applyNumberFormat="1" applyFont="1" applyFill="1" applyBorder="1"/>
    <xf numFmtId="166" fontId="6" fillId="0" borderId="0" xfId="1" applyFont="1" applyFill="1" applyBorder="1" applyAlignment="1">
      <alignment horizontal="left"/>
    </xf>
    <xf numFmtId="181" fontId="31" fillId="0" borderId="0" xfId="2" applyNumberFormat="1" applyFont="1" applyFill="1" applyBorder="1" applyAlignment="1">
      <alignment horizontal="right" vertical="center"/>
    </xf>
    <xf numFmtId="181" fontId="34" fillId="0" borderId="0" xfId="2" applyNumberFormat="1" applyFont="1" applyFill="1" applyBorder="1"/>
    <xf numFmtId="9" fontId="10" fillId="0" borderId="0" xfId="4" applyNumberFormat="1" applyFont="1" applyFill="1" applyBorder="1"/>
    <xf numFmtId="9" fontId="9" fillId="0" borderId="0" xfId="4" applyNumberFormat="1" applyFont="1" applyFill="1" applyBorder="1"/>
    <xf numFmtId="167" fontId="35" fillId="0" borderId="0" xfId="0" applyNumberFormat="1" applyFont="1"/>
    <xf numFmtId="167" fontId="35" fillId="5" borderId="0" xfId="0" applyNumberFormat="1" applyFont="1" applyFill="1"/>
    <xf numFmtId="0" fontId="10" fillId="0" borderId="0" xfId="4" applyFont="1" applyBorder="1" applyAlignment="1"/>
    <xf numFmtId="9" fontId="10" fillId="0" borderId="2" xfId="2" applyFont="1" applyBorder="1" applyAlignment="1"/>
    <xf numFmtId="0" fontId="9" fillId="0" borderId="1" xfId="4" applyFont="1" applyBorder="1" applyAlignment="1"/>
    <xf numFmtId="166" fontId="10" fillId="0" borderId="0" xfId="1" applyFont="1" applyBorder="1" applyAlignment="1"/>
    <xf numFmtId="167" fontId="10" fillId="0" borderId="0" xfId="1"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9" fillId="0" borderId="1" xfId="0" applyFont="1" applyBorder="1"/>
    <xf numFmtId="0" fontId="39" fillId="5" borderId="1" xfId="0" applyFont="1" applyFill="1" applyBorder="1"/>
    <xf numFmtId="0" fontId="9" fillId="0" borderId="5" xfId="4" applyFont="1" applyBorder="1" applyAlignment="1"/>
    <xf numFmtId="0" fontId="9" fillId="0" borderId="0" xfId="4" applyFont="1" applyBorder="1" applyAlignment="1"/>
    <xf numFmtId="0" fontId="9" fillId="0" borderId="0" xfId="0" applyFont="1"/>
    <xf numFmtId="0" fontId="10" fillId="0" borderId="0" xfId="4" applyFont="1" applyFill="1" applyBorder="1" applyAlignment="1"/>
    <xf numFmtId="0" fontId="40" fillId="0" borderId="0" xfId="0" applyFont="1"/>
    <xf numFmtId="9" fontId="40" fillId="0" borderId="0" xfId="2" applyFont="1"/>
    <xf numFmtId="0" fontId="40" fillId="0" borderId="1" xfId="0" applyFont="1" applyBorder="1"/>
    <xf numFmtId="0" fontId="10" fillId="0" borderId="0" xfId="4" applyFont="1" applyFill="1" applyBorder="1" applyAlignment="1">
      <alignment horizontal="left" vertical="center" indent="1"/>
    </xf>
    <xf numFmtId="0" fontId="10" fillId="0" borderId="0" xfId="4" applyFont="1" applyBorder="1"/>
    <xf numFmtId="1" fontId="10" fillId="0" borderId="0" xfId="4" applyNumberFormat="1" applyFont="1" applyFill="1" applyBorder="1" applyAlignment="1">
      <alignment horizontal="left" vertical="center"/>
    </xf>
    <xf numFmtId="0" fontId="10" fillId="0" borderId="2" xfId="4" applyFont="1" applyFill="1" applyBorder="1" applyAlignment="1"/>
    <xf numFmtId="167" fontId="10" fillId="0" borderId="2" xfId="4" applyNumberFormat="1" applyFont="1" applyFill="1" applyBorder="1" applyAlignment="1"/>
    <xf numFmtId="0" fontId="41" fillId="0" borderId="0" xfId="0" applyFont="1"/>
    <xf numFmtId="10" fontId="10" fillId="0" borderId="0" xfId="4" applyNumberFormat="1" applyFont="1" applyBorder="1"/>
    <xf numFmtId="0" fontId="9" fillId="0" borderId="1" xfId="0" applyFont="1" applyBorder="1"/>
    <xf numFmtId="0" fontId="42" fillId="0" borderId="1" xfId="0" applyFont="1" applyBorder="1"/>
    <xf numFmtId="0" fontId="9" fillId="0" borderId="5" xfId="0" applyFont="1" applyBorder="1"/>
    <xf numFmtId="0" fontId="42" fillId="0" borderId="5" xfId="0" applyFont="1" applyBorder="1"/>
    <xf numFmtId="174" fontId="9" fillId="0" borderId="5" xfId="1" applyNumberFormat="1" applyFont="1" applyBorder="1"/>
    <xf numFmtId="167" fontId="9" fillId="5" borderId="5" xfId="1" applyNumberFormat="1" applyFont="1" applyFill="1" applyBorder="1"/>
    <xf numFmtId="167" fontId="9" fillId="0" borderId="5" xfId="1" applyNumberFormat="1" applyFont="1" applyBorder="1"/>
    <xf numFmtId="0" fontId="9" fillId="0" borderId="0" xfId="4" applyFont="1" applyBorder="1"/>
    <xf numFmtId="174" fontId="9" fillId="0" borderId="0" xfId="1" applyNumberFormat="1" applyFont="1" applyBorder="1"/>
    <xf numFmtId="167" fontId="9" fillId="5" borderId="0" xfId="1" applyNumberFormat="1" applyFont="1" applyFill="1" applyBorder="1"/>
    <xf numFmtId="167" fontId="9" fillId="0" borderId="0" xfId="1" applyNumberFormat="1" applyFont="1" applyBorder="1"/>
    <xf numFmtId="0" fontId="42" fillId="0" borderId="0" xfId="0" applyFont="1"/>
    <xf numFmtId="175" fontId="9" fillId="5" borderId="0" xfId="1" applyNumberFormat="1" applyFont="1" applyFill="1" applyBorder="1"/>
    <xf numFmtId="175" fontId="9" fillId="0" borderId="0" xfId="1" applyNumberFormat="1" applyFont="1" applyBorder="1"/>
    <xf numFmtId="0" fontId="35" fillId="0" borderId="1" xfId="0" applyFont="1" applyBorder="1"/>
    <xf numFmtId="0" fontId="35" fillId="5" borderId="1" xfId="0" applyFont="1" applyFill="1" applyBorder="1"/>
    <xf numFmtId="0" fontId="39" fillId="0" borderId="0" xfId="0" applyFont="1"/>
    <xf numFmtId="1" fontId="35" fillId="0" borderId="0" xfId="0" applyNumberFormat="1" applyFont="1"/>
    <xf numFmtId="174" fontId="9" fillId="0" borderId="5" xfId="1" applyNumberFormat="1" applyFont="1" applyFill="1" applyBorder="1"/>
    <xf numFmtId="167" fontId="9" fillId="0" borderId="5" xfId="1" applyNumberFormat="1" applyFont="1" applyFill="1" applyBorder="1"/>
    <xf numFmtId="0" fontId="39" fillId="5" borderId="0" xfId="0" applyFont="1" applyFill="1"/>
    <xf numFmtId="0" fontId="35" fillId="5" borderId="0" xfId="0" applyFont="1" applyFill="1" applyAlignment="1">
      <alignment horizontal="right"/>
    </xf>
    <xf numFmtId="0" fontId="35" fillId="0" borderId="0" xfId="0" applyFont="1" applyAlignment="1">
      <alignment horizontal="right"/>
    </xf>
    <xf numFmtId="9" fontId="9" fillId="0" borderId="3" xfId="2" applyFont="1" applyFill="1" applyBorder="1" applyAlignment="1">
      <alignment horizontal="left"/>
    </xf>
    <xf numFmtId="9" fontId="15" fillId="0" borderId="3" xfId="2" applyFont="1" applyFill="1" applyBorder="1" applyAlignment="1">
      <alignment horizontal="right"/>
    </xf>
    <xf numFmtId="165" fontId="15" fillId="0" borderId="3" xfId="2" applyNumberFormat="1" applyFont="1" applyFill="1" applyBorder="1" applyAlignment="1">
      <alignment horizontal="right"/>
    </xf>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10" fillId="5" borderId="0" xfId="0" applyFont="1" applyFill="1"/>
    <xf numFmtId="177" fontId="9" fillId="5" borderId="5" xfId="0" applyNumberFormat="1" applyFont="1" applyFill="1" applyBorder="1"/>
    <xf numFmtId="177" fontId="9" fillId="0" borderId="5" xfId="0" applyNumberFormat="1" applyFont="1" applyBorder="1"/>
    <xf numFmtId="9" fontId="15" fillId="0" borderId="0" xfId="2" applyFont="1" applyFill="1" applyBorder="1" applyAlignment="1">
      <alignment horizontal="left"/>
    </xf>
    <xf numFmtId="9" fontId="15" fillId="0" borderId="0" xfId="2" applyFont="1" applyFill="1" applyBorder="1" applyAlignment="1">
      <alignment horizontal="right"/>
    </xf>
    <xf numFmtId="166" fontId="15" fillId="0" borderId="0" xfId="1" applyFont="1" applyFill="1" applyBorder="1" applyAlignment="1">
      <alignment horizontal="right"/>
    </xf>
    <xf numFmtId="0" fontId="9" fillId="0" borderId="2" xfId="0" applyFont="1" applyBorder="1"/>
    <xf numFmtId="177" fontId="9" fillId="5" borderId="2" xfId="0" applyNumberFormat="1" applyFont="1" applyFill="1" applyBorder="1"/>
    <xf numFmtId="177" fontId="9" fillId="0" borderId="2" xfId="0" applyNumberFormat="1" applyFont="1" applyBorder="1"/>
    <xf numFmtId="171" fontId="10" fillId="5" borderId="0" xfId="1" applyNumberFormat="1" applyFont="1" applyFill="1" applyAlignment="1">
      <alignment horizontal="right"/>
    </xf>
    <xf numFmtId="171" fontId="10" fillId="0" borderId="0" xfId="1" applyNumberFormat="1" applyFont="1" applyFill="1" applyAlignment="1">
      <alignment horizontal="right"/>
    </xf>
    <xf numFmtId="171" fontId="10" fillId="5" borderId="0" xfId="1" applyNumberFormat="1" applyFont="1" applyFill="1" applyBorder="1" applyAlignment="1">
      <alignment horizontal="right"/>
    </xf>
    <xf numFmtId="165" fontId="15" fillId="0" borderId="0" xfId="2" applyNumberFormat="1" applyFont="1" applyAlignment="1">
      <alignment horizontal="right"/>
    </xf>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0" fillId="0" borderId="9" xfId="0" applyFont="1" applyBorder="1"/>
    <xf numFmtId="179" fontId="9" fillId="0" borderId="10" xfId="0" applyNumberFormat="1" applyFont="1" applyBorder="1"/>
    <xf numFmtId="179" fontId="9" fillId="0" borderId="11" xfId="0" applyNumberFormat="1" applyFont="1" applyBorder="1"/>
    <xf numFmtId="0" fontId="6" fillId="5" borderId="0" xfId="0" applyFont="1" applyFill="1"/>
    <xf numFmtId="172" fontId="15" fillId="0" borderId="0" xfId="2" applyNumberFormat="1" applyFont="1" applyFill="1" applyBorder="1"/>
    <xf numFmtId="180" fontId="10" fillId="0" borderId="0" xfId="4" applyNumberFormat="1" applyFont="1" applyFill="1" applyBorder="1"/>
    <xf numFmtId="166" fontId="15" fillId="0" borderId="0" xfId="1" applyFont="1" applyFill="1" applyBorder="1"/>
    <xf numFmtId="165" fontId="10" fillId="0" borderId="0" xfId="2" applyNumberFormat="1" applyFont="1" applyFill="1" applyBorder="1" applyAlignment="1">
      <alignment horizontal="right"/>
    </xf>
    <xf numFmtId="9" fontId="35" fillId="0" borderId="0" xfId="0" applyNumberFormat="1" applyFont="1"/>
    <xf numFmtId="165" fontId="10" fillId="0" borderId="0" xfId="2" applyNumberFormat="1" applyFont="1" applyFill="1" applyBorder="1" applyAlignment="1"/>
    <xf numFmtId="165" fontId="10" fillId="0" borderId="0" xfId="2" applyNumberFormat="1" applyFont="1"/>
    <xf numFmtId="0" fontId="9" fillId="2" borderId="0" xfId="4" applyFont="1" applyFill="1" applyBorder="1" applyAlignment="1"/>
    <xf numFmtId="0" fontId="9" fillId="4" borderId="0" xfId="4" applyFont="1" applyFill="1" applyBorder="1" applyAlignment="1">
      <alignment horizontal="center"/>
    </xf>
    <xf numFmtId="0" fontId="43" fillId="0" borderId="1" xfId="0" applyFont="1" applyBorder="1"/>
    <xf numFmtId="0" fontId="9" fillId="0" borderId="1" xfId="4" applyFont="1" applyBorder="1"/>
    <xf numFmtId="0" fontId="43" fillId="0" borderId="0" xfId="0" applyFont="1"/>
    <xf numFmtId="164" fontId="9" fillId="0" borderId="0" xfId="4" applyNumberFormat="1" applyFont="1" applyFill="1" applyBorder="1" applyAlignment="1">
      <alignment horizontal="right" vertical="center"/>
    </xf>
    <xf numFmtId="164" fontId="9" fillId="0" borderId="1" xfId="4"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167" fontId="10" fillId="0" borderId="0" xfId="4" applyNumberFormat="1" applyFont="1" applyFill="1" applyAlignment="1">
      <alignment horizontal="center" vertical="center"/>
    </xf>
    <xf numFmtId="167" fontId="9" fillId="0" borderId="0" xfId="4" applyNumberFormat="1" applyFont="1" applyFill="1" applyAlignment="1">
      <alignment horizontal="center" vertical="center"/>
    </xf>
    <xf numFmtId="0" fontId="9" fillId="0" borderId="2" xfId="4" applyFont="1" applyBorder="1"/>
    <xf numFmtId="164" fontId="9" fillId="0" borderId="0" xfId="4" applyNumberFormat="1" applyFont="1" applyBorder="1" applyAlignment="1">
      <alignment horizontal="right" vertical="center"/>
    </xf>
    <xf numFmtId="164" fontId="9" fillId="0" borderId="1" xfId="4" applyNumberFormat="1" applyFont="1" applyBorder="1" applyAlignment="1">
      <alignment horizontal="right" vertic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5" xfId="0" applyFont="1" applyBorder="1" applyAlignment="1">
      <alignment vertical="center"/>
    </xf>
    <xf numFmtId="0" fontId="9" fillId="0" borderId="0" xfId="4" applyFont="1" applyFill="1" applyBorder="1" applyAlignment="1"/>
    <xf numFmtId="0" fontId="10" fillId="0" borderId="0" xfId="0" applyFont="1" applyAlignment="1">
      <alignment horizontal="center" vertical="center" wrapText="1"/>
    </xf>
    <xf numFmtId="0" fontId="43" fillId="0" borderId="0" xfId="0" applyFont="1" applyAlignment="1">
      <alignment horizontal="center"/>
    </xf>
    <xf numFmtId="0" fontId="9" fillId="2" borderId="0" xfId="4" applyFont="1" applyFill="1" applyBorder="1" applyAlignment="1">
      <alignment horizontal="left"/>
    </xf>
    <xf numFmtId="164" fontId="9" fillId="2" borderId="0" xfId="4" applyNumberFormat="1" applyFont="1" applyFill="1" applyBorder="1" applyAlignment="1">
      <alignment horizontal="right" vertical="center"/>
    </xf>
    <xf numFmtId="0" fontId="10" fillId="0" borderId="2" xfId="0" applyFont="1" applyBorder="1"/>
    <xf numFmtId="169" fontId="9" fillId="0" borderId="0" xfId="0" applyNumberFormat="1" applyFont="1"/>
    <xf numFmtId="169" fontId="9" fillId="5" borderId="0" xfId="0" applyNumberFormat="1" applyFont="1" applyFill="1"/>
    <xf numFmtId="169" fontId="10" fillId="0" borderId="0" xfId="0" applyNumberFormat="1" applyFont="1"/>
    <xf numFmtId="169" fontId="10" fillId="5" borderId="0" xfId="0" applyNumberFormat="1" applyFont="1" applyFill="1"/>
    <xf numFmtId="180" fontId="35" fillId="0" borderId="0" xfId="0" applyNumberFormat="1" applyFont="1"/>
    <xf numFmtId="169" fontId="9" fillId="0" borderId="1" xfId="0" applyNumberFormat="1" applyFont="1" applyBorder="1"/>
    <xf numFmtId="169" fontId="9" fillId="5" borderId="1" xfId="0" applyNumberFormat="1" applyFont="1" applyFill="1" applyBorder="1"/>
    <xf numFmtId="169" fontId="10" fillId="0" borderId="0" xfId="0" applyNumberFormat="1" applyFont="1" applyAlignment="1">
      <alignment vertical="center"/>
    </xf>
    <xf numFmtId="169" fontId="10" fillId="5" borderId="0" xfId="0" applyNumberFormat="1" applyFont="1" applyFill="1" applyAlignment="1">
      <alignment vertical="center"/>
    </xf>
    <xf numFmtId="0" fontId="35" fillId="0" borderId="0" xfId="0" applyFont="1" applyAlignment="1">
      <alignment vertical="center"/>
    </xf>
    <xf numFmtId="169" fontId="9" fillId="7" borderId="5" xfId="0" applyNumberFormat="1" applyFont="1" applyFill="1" applyBorder="1"/>
    <xf numFmtId="10" fontId="9" fillId="0" borderId="0" xfId="4" applyNumberFormat="1" applyFont="1" applyFill="1" applyBorder="1"/>
    <xf numFmtId="0" fontId="10" fillId="0" borderId="0" xfId="0" applyFont="1" applyAlignment="1">
      <alignment horizontal="left" wrapText="1"/>
    </xf>
    <xf numFmtId="0" fontId="9" fillId="0" borderId="5" xfId="0" applyFont="1" applyBorder="1" applyAlignment="1">
      <alignment horizontal="center" vertical="center"/>
    </xf>
    <xf numFmtId="0" fontId="9" fillId="7" borderId="5" xfId="0" applyFont="1" applyFill="1" applyBorder="1" applyAlignment="1">
      <alignment horizontal="center" vertical="center"/>
    </xf>
  </cellXfs>
  <cellStyles count="5">
    <cellStyle name="Čárka" xfId="1" builtinId="3"/>
    <cellStyle name="Normal 2 12" xfId="4" xr:uid="{736FDBC4-0051-4F33-BB8D-DD115CE87647}"/>
    <cellStyle name="Normal 24 2 2" xfId="3" xr:uid="{FE451CF3-3D4F-4FC4-B0AA-82620FC9B150}"/>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11348</xdr:colOff>
      <xdr:row>1</xdr:row>
      <xdr:rowOff>7061</xdr:rowOff>
    </xdr:from>
    <xdr:to>
      <xdr:col>9</xdr:col>
      <xdr:colOff>530338</xdr:colOff>
      <xdr:row>22</xdr:row>
      <xdr:rowOff>1</xdr:rowOff>
    </xdr:to>
    <xdr:pic>
      <xdr:nvPicPr>
        <xdr:cNvPr id="2" name="Picture 1">
          <a:extLst>
            <a:ext uri="{FF2B5EF4-FFF2-40B4-BE49-F238E27FC236}">
              <a16:creationId xmlns:a16="http://schemas.microsoft.com/office/drawing/2014/main" id="{E0B91C44-D560-40AA-BEF7-A9A062D5FB4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41853" y="170891"/>
          <a:ext cx="5622485" cy="3391460"/>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8C24028D-E817-4C57-9B80-F75EA7A8E30F}"/>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2704843" cy="1588127"/>
    <xdr:sp macro="" textlink="">
      <xdr:nvSpPr>
        <xdr:cNvPr id="4" name="TextBox 3">
          <a:extLst>
            <a:ext uri="{FF2B5EF4-FFF2-40B4-BE49-F238E27FC236}">
              <a16:creationId xmlns:a16="http://schemas.microsoft.com/office/drawing/2014/main" id="{0E21E952-D77A-4362-A1CE-CC4D34266F62}"/>
            </a:ext>
          </a:extLst>
        </xdr:cNvPr>
        <xdr:cNvSpPr txBox="1"/>
      </xdr:nvSpPr>
      <xdr:spPr>
        <a:xfrm>
          <a:off x="568519" y="1569968"/>
          <a:ext cx="2704843" cy="1588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International</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0" baseline="0">
              <a:solidFill>
                <a:schemeClr val="accent2"/>
              </a:solidFill>
              <a:latin typeface="PP Pangram Sans Medium Medium" panose="00000605000000000000" pitchFamily="50" charset="0"/>
            </a:rPr>
            <a:t>As at Q4 2025</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8329657D-8F7E-4D39-8B88-C292765C7246}"/>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4614F7E8-5ACE-4451-AB13-8F458810A966}"/>
            </a:ext>
          </a:extLst>
        </xdr:cNvPr>
        <xdr:cNvSpPr txBox="1"/>
      </xdr:nvSpPr>
      <xdr:spPr>
        <a:xfrm>
          <a:off x="710565" y="405765"/>
          <a:ext cx="11936730" cy="15790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International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TEMP/check%20point%20gfm%20tes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Historical Financial Statements"/>
      <sheetName val="Calculations"/>
      <sheetName val="Ratio Analysi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EAE2-3AF5-4603-9D51-1E74FD764869}">
  <sheetPr>
    <tabColor theme="5"/>
  </sheetPr>
  <dimension ref="D1:D51"/>
  <sheetViews>
    <sheetView tabSelected="1" zoomScale="200" workbookViewId="0">
      <selection activeCell="F26" sqref="F26"/>
    </sheetView>
  </sheetViews>
  <sheetFormatPr baseColWidth="10" defaultColWidth="9.33203125" defaultRowHeight="13" x14ac:dyDescent="0.15"/>
  <cols>
    <col min="1" max="1" width="0.5" style="1" customWidth="1"/>
    <col min="2" max="9" width="9.33203125" style="1" customWidth="1"/>
    <col min="10" max="10" width="8" style="1" customWidth="1"/>
    <col min="11" max="16384" width="9.33203125" style="1"/>
  </cols>
  <sheetData>
    <row r="1" ht="4" customHeight="1" x14ac:dyDescent="0.15"/>
    <row r="51" spans="4:4" x14ac:dyDescent="0.15">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2810-C93D-4098-9B68-4C0407D00349}">
  <sheetPr>
    <tabColor theme="4"/>
  </sheetPr>
  <dimension ref="A1:AR39"/>
  <sheetViews>
    <sheetView zoomScale="70" zoomScaleNormal="70" workbookViewId="0">
      <pane xSplit="6" ySplit="3" topLeftCell="G4" activePane="bottomRight" state="frozen"/>
      <selection pane="topRight"/>
      <selection pane="bottomLeft"/>
      <selection pane="bottomRight" activeCell="L35" sqref="L35"/>
    </sheetView>
  </sheetViews>
  <sheetFormatPr baseColWidth="10" defaultColWidth="8.6640625" defaultRowHeight="15" outlineLevelRow="1" outlineLevelCol="1" x14ac:dyDescent="0.2"/>
  <cols>
    <col min="1" max="1" width="2.5" customWidth="1"/>
    <col min="2" max="2" width="44.33203125" customWidth="1"/>
    <col min="3" max="6" width="7.5" hidden="1" customWidth="1" outlineLevel="1"/>
    <col min="7" max="7" width="7.5" customWidth="1" collapsed="1"/>
    <col min="8" max="11" width="7.5" hidden="1" customWidth="1" outlineLevel="1"/>
    <col min="12" max="12" width="7.5" customWidth="1" collapsed="1"/>
    <col min="13"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8.33203125" customWidth="1" collapsed="1"/>
    <col min="33" max="36" width="7.5" hidden="1" customWidth="1" outlineLevel="1"/>
    <col min="37" max="37" width="8.33203125" customWidth="1" collapsed="1"/>
    <col min="45" max="16384" width="8.6640625" style="10"/>
  </cols>
  <sheetData>
    <row r="1" spans="1:44" s="5" customFormat="1" ht="16.5" customHeight="1" x14ac:dyDescent="0.15">
      <c r="A1" s="3" t="s">
        <v>260</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row>
    <row r="2" spans="1:44" s="15" customFormat="1" ht="11" customHeight="1" x14ac:dyDescent="0.15">
      <c r="A2" s="14"/>
      <c r="C2" s="16"/>
      <c r="D2" s="16"/>
      <c r="E2" s="16"/>
      <c r="F2" s="16"/>
      <c r="G2" s="16"/>
      <c r="H2" s="16"/>
      <c r="I2" s="16"/>
      <c r="J2" s="16"/>
      <c r="K2" s="16"/>
      <c r="Q2" s="16"/>
      <c r="R2" s="254"/>
      <c r="S2" s="254"/>
      <c r="T2" s="254"/>
      <c r="U2" s="254"/>
      <c r="V2" s="255" t="s">
        <v>261</v>
      </c>
      <c r="W2" s="16"/>
      <c r="X2" s="16"/>
      <c r="Y2" s="16"/>
      <c r="Z2" s="16"/>
      <c r="AB2" s="16"/>
      <c r="AC2" s="16"/>
      <c r="AD2" s="256"/>
      <c r="AE2" s="16"/>
      <c r="AF2" s="16"/>
      <c r="AG2" s="16"/>
      <c r="AH2" s="257"/>
      <c r="AI2" s="257"/>
      <c r="AJ2" s="16"/>
      <c r="AK2" s="16"/>
    </row>
    <row r="3" spans="1:44" s="13" customFormat="1" ht="11.25" customHeight="1" x14ac:dyDescent="0.15">
      <c r="A3" s="258" t="s">
        <v>50</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59"/>
      <c r="AB3" s="225"/>
      <c r="AC3" s="225"/>
      <c r="AD3" s="225"/>
      <c r="AE3" s="225"/>
      <c r="AF3" s="260" t="s">
        <v>262</v>
      </c>
      <c r="AG3" s="225"/>
      <c r="AH3" s="175"/>
      <c r="AI3" s="175"/>
      <c r="AJ3" s="225"/>
      <c r="AK3" s="260"/>
    </row>
    <row r="4" spans="1:44" s="29" customFormat="1" ht="11.25" customHeight="1" x14ac:dyDescent="0.15">
      <c r="A4" s="22" t="s">
        <v>52</v>
      </c>
      <c r="B4" s="22"/>
      <c r="C4" s="146"/>
      <c r="D4" s="146"/>
      <c r="E4" s="146"/>
      <c r="F4" s="146"/>
      <c r="G4" s="232"/>
      <c r="H4" s="146"/>
      <c r="I4" s="146"/>
      <c r="J4" s="146"/>
      <c r="K4" s="146"/>
      <c r="L4" s="232"/>
      <c r="M4" s="143"/>
      <c r="N4" s="143"/>
      <c r="O4" s="143"/>
      <c r="P4" s="143"/>
      <c r="Q4" s="232"/>
      <c r="R4" s="23">
        <v>0</v>
      </c>
      <c r="S4" s="23">
        <v>0</v>
      </c>
      <c r="T4" s="23">
        <v>0</v>
      </c>
      <c r="U4" s="23">
        <v>0</v>
      </c>
      <c r="V4" s="24">
        <f>SUM(R4:U4)</f>
        <v>0</v>
      </c>
      <c r="W4" s="23">
        <v>0</v>
      </c>
      <c r="X4" s="23">
        <v>0</v>
      </c>
      <c r="Y4" s="23">
        <v>0</v>
      </c>
      <c r="Z4" s="23">
        <v>0</v>
      </c>
      <c r="AA4" s="24">
        <f>SUM(W4:Z4)</f>
        <v>0</v>
      </c>
      <c r="AB4" s="23">
        <v>0</v>
      </c>
      <c r="AC4" s="23">
        <v>0</v>
      </c>
      <c r="AD4" s="23">
        <v>0</v>
      </c>
      <c r="AE4" s="23">
        <v>0</v>
      </c>
      <c r="AF4" s="24">
        <f>SUM(AB4:AE4)</f>
        <v>0</v>
      </c>
      <c r="AG4" s="23">
        <v>0</v>
      </c>
      <c r="AH4" s="23">
        <v>0</v>
      </c>
      <c r="AI4" s="23">
        <v>0</v>
      </c>
      <c r="AJ4" s="23">
        <v>0</v>
      </c>
      <c r="AK4" s="24">
        <f>SUM(AG4:AJ4)</f>
        <v>0</v>
      </c>
    </row>
    <row r="5" spans="1:44" ht="11.25" hidden="1" customHeight="1" outlineLevel="1" x14ac:dyDescent="0.15">
      <c r="A5" s="10"/>
      <c r="B5" s="44"/>
      <c r="C5" s="36"/>
      <c r="D5" s="36"/>
      <c r="E5" s="36"/>
      <c r="F5" s="36"/>
      <c r="G5" s="45"/>
      <c r="H5" s="54"/>
      <c r="I5" s="36"/>
      <c r="J5" s="36"/>
      <c r="K5" s="36"/>
      <c r="L5" s="45"/>
      <c r="M5" s="36"/>
      <c r="N5" s="36"/>
      <c r="O5" s="36"/>
      <c r="P5" s="36"/>
      <c r="Q5" s="45"/>
      <c r="R5" s="36"/>
      <c r="S5" s="36"/>
      <c r="T5" s="36"/>
      <c r="U5" s="36"/>
      <c r="V5" s="45"/>
      <c r="W5" s="36"/>
      <c r="X5" s="36"/>
      <c r="Y5" s="36"/>
      <c r="Z5" s="36"/>
      <c r="AA5" s="45"/>
      <c r="AB5" s="36"/>
      <c r="AC5" s="36"/>
      <c r="AD5" s="36"/>
      <c r="AE5" s="36"/>
      <c r="AF5" s="45"/>
      <c r="AG5" s="36"/>
      <c r="AH5" s="398"/>
      <c r="AI5" s="398"/>
      <c r="AJ5" s="36"/>
      <c r="AK5" s="45"/>
      <c r="AL5" s="10"/>
      <c r="AM5" s="10"/>
      <c r="AN5" s="10"/>
      <c r="AO5" s="10"/>
      <c r="AP5" s="10"/>
      <c r="AQ5" s="10"/>
      <c r="AR5" s="10"/>
    </row>
    <row r="6" spans="1:44" ht="11.25" hidden="1" customHeight="1" outlineLevel="1" x14ac:dyDescent="0.15">
      <c r="A6" s="44"/>
      <c r="B6" s="44" t="s">
        <v>253</v>
      </c>
      <c r="C6" s="54"/>
      <c r="D6" s="54"/>
      <c r="E6" s="54"/>
      <c r="F6" s="54"/>
      <c r="G6" s="55"/>
      <c r="H6" s="54"/>
      <c r="I6" s="54"/>
      <c r="J6" s="54"/>
      <c r="K6" s="54"/>
      <c r="L6" s="55"/>
      <c r="M6" s="54"/>
      <c r="N6" s="54"/>
      <c r="O6" s="54"/>
      <c r="P6" s="54"/>
      <c r="Q6" s="55"/>
      <c r="R6" s="54">
        <f>R4</f>
        <v>0</v>
      </c>
      <c r="S6" s="54">
        <f t="shared" ref="S6:U6" si="0">S4</f>
        <v>0</v>
      </c>
      <c r="T6" s="54">
        <f t="shared" si="0"/>
        <v>0</v>
      </c>
      <c r="U6" s="54">
        <f t="shared" si="0"/>
        <v>0</v>
      </c>
      <c r="V6" s="55">
        <f>SUM(R6:U6)</f>
        <v>0</v>
      </c>
      <c r="W6" s="54">
        <f>W4</f>
        <v>0</v>
      </c>
      <c r="X6" s="54">
        <f t="shared" ref="X6:Z6" si="1">X4</f>
        <v>0</v>
      </c>
      <c r="Y6" s="54">
        <f t="shared" si="1"/>
        <v>0</v>
      </c>
      <c r="Z6" s="54">
        <f t="shared" si="1"/>
        <v>0</v>
      </c>
      <c r="AA6" s="55">
        <f>SUM(W6:Z6)</f>
        <v>0</v>
      </c>
      <c r="AB6" s="54">
        <f>AB4</f>
        <v>0</v>
      </c>
      <c r="AC6" s="54">
        <f t="shared" ref="AC6:AE6" si="2">AC4</f>
        <v>0</v>
      </c>
      <c r="AD6" s="54">
        <f t="shared" si="2"/>
        <v>0</v>
      </c>
      <c r="AE6" s="54">
        <f t="shared" si="2"/>
        <v>0</v>
      </c>
      <c r="AF6" s="55">
        <f>SUM(AB6:AE6)</f>
        <v>0</v>
      </c>
      <c r="AG6" s="54">
        <f>AG4</f>
        <v>0</v>
      </c>
      <c r="AH6" s="54">
        <f t="shared" ref="AH6:AJ6" si="3">AH4</f>
        <v>0</v>
      </c>
      <c r="AI6" s="54">
        <f t="shared" si="3"/>
        <v>0</v>
      </c>
      <c r="AJ6" s="54">
        <f t="shared" si="3"/>
        <v>0</v>
      </c>
      <c r="AK6" s="55">
        <f>SUM(AG6:AJ6)</f>
        <v>0</v>
      </c>
      <c r="AL6" s="10"/>
      <c r="AM6" s="10"/>
      <c r="AN6" s="10"/>
      <c r="AO6" s="10"/>
      <c r="AP6" s="10"/>
      <c r="AQ6" s="10"/>
      <c r="AR6" s="10"/>
    </row>
    <row r="7" spans="1:44" s="43" customFormat="1" ht="11" customHeight="1" collapsed="1" x14ac:dyDescent="0.15">
      <c r="A7" s="38" t="s">
        <v>57</v>
      </c>
      <c r="B7" s="38"/>
      <c r="C7" s="39"/>
      <c r="D7" s="39"/>
      <c r="E7" s="39"/>
      <c r="F7" s="39"/>
      <c r="G7" s="40"/>
      <c r="H7" s="41"/>
      <c r="I7" s="41"/>
      <c r="J7" s="41"/>
      <c r="K7" s="41"/>
      <c r="L7" s="42"/>
      <c r="M7" s="41"/>
      <c r="N7" s="41"/>
      <c r="O7" s="41"/>
      <c r="P7" s="41"/>
      <c r="Q7" s="42"/>
      <c r="R7" s="41"/>
      <c r="S7" s="41"/>
      <c r="T7" s="41"/>
      <c r="U7" s="41"/>
      <c r="V7" s="42"/>
      <c r="W7" s="41"/>
      <c r="X7" s="41"/>
      <c r="Y7" s="41"/>
      <c r="Z7" s="41"/>
      <c r="AA7" s="42"/>
      <c r="AB7" s="41"/>
      <c r="AC7" s="41"/>
      <c r="AD7" s="261"/>
      <c r="AE7" s="41"/>
      <c r="AF7" s="42"/>
      <c r="AG7" s="41"/>
      <c r="AH7" s="249"/>
      <c r="AI7" s="249"/>
      <c r="AJ7" s="41"/>
      <c r="AK7" s="42"/>
    </row>
    <row r="8" spans="1:44" s="43" customFormat="1" ht="11" customHeight="1" x14ac:dyDescent="0.15">
      <c r="A8" s="38" t="s">
        <v>254</v>
      </c>
      <c r="B8" s="38"/>
      <c r="C8" s="39"/>
      <c r="D8" s="39"/>
      <c r="E8" s="39"/>
      <c r="F8" s="39"/>
      <c r="G8" s="40"/>
      <c r="H8" s="41"/>
      <c r="I8" s="41"/>
      <c r="J8" s="41"/>
      <c r="K8" s="41"/>
      <c r="L8" s="42"/>
      <c r="M8" s="41"/>
      <c r="N8" s="41"/>
      <c r="O8" s="41"/>
      <c r="P8" s="41"/>
      <c r="Q8" s="42"/>
      <c r="R8" s="41"/>
      <c r="S8" s="41"/>
      <c r="T8" s="41"/>
      <c r="U8" s="41"/>
      <c r="V8" s="42"/>
      <c r="W8" s="41"/>
      <c r="X8" s="41"/>
      <c r="Y8" s="41"/>
      <c r="Z8" s="41"/>
      <c r="AA8" s="42"/>
      <c r="AB8" s="41"/>
      <c r="AC8" s="41"/>
      <c r="AD8" s="261"/>
      <c r="AE8" s="41"/>
      <c r="AF8" s="42"/>
      <c r="AG8" s="41"/>
      <c r="AH8" s="243"/>
      <c r="AI8" s="243"/>
      <c r="AJ8" s="41"/>
      <c r="AK8" s="42"/>
    </row>
    <row r="9" spans="1:44" ht="11.25" customHeight="1" x14ac:dyDescent="0.15">
      <c r="A9" s="44"/>
      <c r="B9" s="44"/>
      <c r="C9" s="36"/>
      <c r="D9" s="36"/>
      <c r="E9" s="36"/>
      <c r="F9" s="36"/>
      <c r="G9" s="45"/>
      <c r="H9" s="36"/>
      <c r="I9" s="36"/>
      <c r="J9" s="36"/>
      <c r="K9" s="36"/>
      <c r="L9" s="45"/>
      <c r="M9" s="36"/>
      <c r="N9" s="36"/>
      <c r="O9" s="36"/>
      <c r="P9" s="36"/>
      <c r="Q9" s="45"/>
      <c r="R9" s="36"/>
      <c r="S9" s="36"/>
      <c r="T9" s="36"/>
      <c r="U9" s="36"/>
      <c r="V9" s="45"/>
      <c r="W9" s="36"/>
      <c r="X9" s="36"/>
      <c r="Y9" s="36"/>
      <c r="Z9" s="36"/>
      <c r="AA9" s="45"/>
      <c r="AB9" s="36"/>
      <c r="AC9" s="36"/>
      <c r="AD9" s="36"/>
      <c r="AE9" s="36"/>
      <c r="AF9" s="45"/>
      <c r="AG9" s="36"/>
      <c r="AH9" s="398"/>
      <c r="AI9" s="398"/>
      <c r="AJ9" s="36"/>
      <c r="AK9" s="45"/>
      <c r="AL9" s="10"/>
      <c r="AM9" s="10"/>
      <c r="AN9" s="10"/>
      <c r="AO9" s="10"/>
      <c r="AP9" s="10"/>
      <c r="AQ9" s="10"/>
      <c r="AR9" s="10"/>
    </row>
    <row r="10" spans="1:44" ht="11" customHeight="1" x14ac:dyDescent="0.15">
      <c r="A10" s="44" t="s">
        <v>58</v>
      </c>
      <c r="B10" s="44"/>
      <c r="C10" s="36"/>
      <c r="D10" s="36"/>
      <c r="E10" s="36"/>
      <c r="F10" s="36"/>
      <c r="G10" s="45"/>
      <c r="H10" s="36"/>
      <c r="I10" s="36"/>
      <c r="J10" s="36"/>
      <c r="K10" s="36"/>
      <c r="L10" s="45"/>
      <c r="M10" s="223"/>
      <c r="N10" s="223"/>
      <c r="O10" s="223"/>
      <c r="P10" s="223"/>
      <c r="Q10" s="45"/>
      <c r="R10" s="36">
        <f>R11-R4</f>
        <v>45.1</v>
      </c>
      <c r="S10" s="36">
        <f t="shared" ref="S10:U10" si="4">S11-S4</f>
        <v>48.999999999999993</v>
      </c>
      <c r="T10" s="36">
        <f t="shared" si="4"/>
        <v>41.500000000000007</v>
      </c>
      <c r="U10" s="36">
        <f t="shared" si="4"/>
        <v>47.599999999999987</v>
      </c>
      <c r="V10" s="45">
        <f>SUM(R10:U10)</f>
        <v>183.2</v>
      </c>
      <c r="W10" s="36">
        <f>W11-W4</f>
        <v>46.5</v>
      </c>
      <c r="X10" s="36">
        <f t="shared" ref="X10:Z10" si="5">X11-X4</f>
        <v>47.099999999999994</v>
      </c>
      <c r="Y10" s="36">
        <f t="shared" si="5"/>
        <v>46.5</v>
      </c>
      <c r="Z10" s="36">
        <f t="shared" si="5"/>
        <v>50.600000000000023</v>
      </c>
      <c r="AA10" s="45">
        <f>SUM(W10:Z10)</f>
        <v>190.70000000000002</v>
      </c>
      <c r="AB10" s="36">
        <f>AB11-AB4</f>
        <v>59</v>
      </c>
      <c r="AC10" s="36">
        <f t="shared" ref="AC10:AE10" si="6">AC11-AC4</f>
        <v>58</v>
      </c>
      <c r="AD10" s="36">
        <f t="shared" si="6"/>
        <v>56</v>
      </c>
      <c r="AE10" s="36">
        <f t="shared" si="6"/>
        <v>61</v>
      </c>
      <c r="AF10" s="45">
        <f>SUM(AB10:AE10)</f>
        <v>234</v>
      </c>
      <c r="AG10" s="36">
        <f>AG11-AG4</f>
        <v>60</v>
      </c>
      <c r="AH10" s="36">
        <f t="shared" ref="AH10:AJ10" si="7">AH11-AH4</f>
        <v>54</v>
      </c>
      <c r="AI10" s="36">
        <f t="shared" si="7"/>
        <v>55</v>
      </c>
      <c r="AJ10" s="36">
        <f t="shared" si="7"/>
        <v>63</v>
      </c>
      <c r="AK10" s="45">
        <f>SUM(AG10:AJ10)</f>
        <v>232</v>
      </c>
      <c r="AL10" s="10"/>
      <c r="AM10" s="10"/>
      <c r="AN10" s="10"/>
      <c r="AO10" s="10"/>
      <c r="AP10" s="10"/>
      <c r="AQ10" s="10"/>
      <c r="AR10" s="10"/>
    </row>
    <row r="11" spans="1:44" ht="11" customHeight="1" x14ac:dyDescent="0.15">
      <c r="A11" s="47" t="s">
        <v>59</v>
      </c>
      <c r="B11" s="47"/>
      <c r="C11" s="48"/>
      <c r="D11" s="48"/>
      <c r="E11" s="48"/>
      <c r="F11" s="48"/>
      <c r="G11" s="49"/>
      <c r="H11" s="48"/>
      <c r="I11" s="48"/>
      <c r="J11" s="48"/>
      <c r="K11" s="48"/>
      <c r="L11" s="49"/>
      <c r="M11" s="48"/>
      <c r="N11" s="48"/>
      <c r="O11" s="48"/>
      <c r="P11" s="48"/>
      <c r="Q11" s="49"/>
      <c r="R11" s="224">
        <v>45.1</v>
      </c>
      <c r="S11" s="224">
        <v>48.999999999999993</v>
      </c>
      <c r="T11" s="224">
        <v>41.500000000000007</v>
      </c>
      <c r="U11" s="224">
        <v>47.599999999999987</v>
      </c>
      <c r="V11" s="49">
        <f>SUM(R11:U11)</f>
        <v>183.2</v>
      </c>
      <c r="W11" s="48">
        <v>46.5</v>
      </c>
      <c r="X11" s="48">
        <v>47.099999999999994</v>
      </c>
      <c r="Y11" s="48">
        <v>46.5</v>
      </c>
      <c r="Z11" s="48">
        <v>50.600000000000023</v>
      </c>
      <c r="AA11" s="49">
        <f>SUM(W11:Z11)</f>
        <v>190.70000000000002</v>
      </c>
      <c r="AB11" s="48">
        <v>59</v>
      </c>
      <c r="AC11" s="48">
        <v>58</v>
      </c>
      <c r="AD11" s="48">
        <v>56</v>
      </c>
      <c r="AE11" s="48">
        <v>61</v>
      </c>
      <c r="AF11" s="49">
        <f>SUM(AB11:AE11)</f>
        <v>234</v>
      </c>
      <c r="AG11" s="48">
        <v>60</v>
      </c>
      <c r="AH11" s="48">
        <v>54</v>
      </c>
      <c r="AI11" s="48">
        <v>55</v>
      </c>
      <c r="AJ11" s="48">
        <v>63</v>
      </c>
      <c r="AK11" s="49">
        <f>SUM(AG11:AJ11)</f>
        <v>232</v>
      </c>
      <c r="AL11" s="10"/>
      <c r="AM11" s="262"/>
      <c r="AN11" s="59"/>
      <c r="AO11" s="10"/>
      <c r="AP11" s="10"/>
      <c r="AQ11" s="10"/>
      <c r="AR11" s="10"/>
    </row>
    <row r="12" spans="1:44" ht="11.25" customHeight="1" x14ac:dyDescent="0.15">
      <c r="A12" s="38" t="s">
        <v>57</v>
      </c>
      <c r="B12" s="38"/>
      <c r="C12" s="39"/>
      <c r="D12" s="39"/>
      <c r="E12" s="39"/>
      <c r="F12" s="39"/>
      <c r="G12" s="40"/>
      <c r="H12" s="51"/>
      <c r="I12" s="51"/>
      <c r="J12" s="51"/>
      <c r="K12" s="51"/>
      <c r="L12" s="52"/>
      <c r="M12" s="51"/>
      <c r="N12" s="51"/>
      <c r="O12" s="51"/>
      <c r="P12" s="51"/>
      <c r="Q12" s="52"/>
      <c r="R12" s="51">
        <f>IFERROR((R11-M11)/M11,0)</f>
        <v>0</v>
      </c>
      <c r="S12" s="51">
        <f>IFERROR((S11-N11)/N11,0)</f>
        <v>0</v>
      </c>
      <c r="T12" s="51">
        <f>IFERROR((T11-O11)/O11,0)</f>
        <v>0</v>
      </c>
      <c r="U12" s="51">
        <f>IFERROR((U11-P11)/P11,0)</f>
        <v>0</v>
      </c>
      <c r="V12" s="52">
        <f>IFERROR((V11-Q11)/Q11,0)</f>
        <v>0</v>
      </c>
      <c r="W12" s="261">
        <f t="shared" ref="W12:AK12" si="8">IFERROR((W11-R11)/R11,0)</f>
        <v>3.104212860310418E-2</v>
      </c>
      <c r="X12" s="261">
        <f t="shared" si="8"/>
        <v>-3.8775510204081612E-2</v>
      </c>
      <c r="Y12" s="261">
        <f t="shared" si="8"/>
        <v>0.12048192771084318</v>
      </c>
      <c r="Z12" s="261">
        <f t="shared" si="8"/>
        <v>6.3025210084034375E-2</v>
      </c>
      <c r="AA12" s="263">
        <f t="shared" si="8"/>
        <v>4.0938864628821119E-2</v>
      </c>
      <c r="AB12" s="264" t="s">
        <v>263</v>
      </c>
      <c r="AC12" s="264" t="s">
        <v>263</v>
      </c>
      <c r="AD12" s="264" t="s">
        <v>263</v>
      </c>
      <c r="AE12" s="264" t="s">
        <v>263</v>
      </c>
      <c r="AF12" s="265" t="s">
        <v>263</v>
      </c>
      <c r="AG12" s="266">
        <f t="shared" si="8"/>
        <v>1.6949152542372881E-2</v>
      </c>
      <c r="AH12" s="266">
        <f t="shared" si="8"/>
        <v>-6.8965517241379309E-2</v>
      </c>
      <c r="AI12" s="266">
        <f t="shared" si="8"/>
        <v>-1.7857142857142856E-2</v>
      </c>
      <c r="AJ12" s="264" t="s">
        <v>263</v>
      </c>
      <c r="AK12" s="263">
        <f t="shared" si="8"/>
        <v>-8.5470085470085479E-3</v>
      </c>
      <c r="AL12" s="10"/>
      <c r="AM12" s="10"/>
      <c r="AN12" s="10"/>
      <c r="AO12" s="10"/>
      <c r="AP12" s="10"/>
      <c r="AQ12" s="10"/>
      <c r="AR12" s="10"/>
    </row>
    <row r="13" spans="1:44" ht="11" customHeight="1" x14ac:dyDescent="0.15">
      <c r="A13" s="44"/>
      <c r="B13" s="44"/>
      <c r="C13" s="36"/>
      <c r="D13" s="36"/>
      <c r="E13" s="36"/>
      <c r="F13" s="36"/>
      <c r="G13" s="45"/>
      <c r="H13" s="168"/>
      <c r="I13" s="168"/>
      <c r="J13" s="168"/>
      <c r="K13" s="168"/>
      <c r="L13" s="45"/>
      <c r="M13" s="168"/>
      <c r="N13" s="168"/>
      <c r="O13" s="168"/>
      <c r="P13" s="168"/>
      <c r="Q13" s="45"/>
      <c r="R13" s="168"/>
      <c r="S13" s="168"/>
      <c r="T13" s="168"/>
      <c r="U13" s="168"/>
      <c r="V13" s="45"/>
      <c r="W13" s="267"/>
      <c r="X13" s="267"/>
      <c r="Y13" s="267"/>
      <c r="Z13" s="267"/>
      <c r="AA13" s="45"/>
      <c r="AB13" s="267"/>
      <c r="AC13" s="267"/>
      <c r="AD13" s="267"/>
      <c r="AE13" s="267"/>
      <c r="AF13" s="45"/>
      <c r="AG13" s="267"/>
      <c r="AH13" s="267"/>
      <c r="AI13" s="267"/>
      <c r="AJ13" s="267"/>
      <c r="AK13" s="45"/>
      <c r="AL13" s="10"/>
      <c r="AM13" s="10"/>
      <c r="AN13" s="10"/>
      <c r="AO13" s="10"/>
      <c r="AP13" s="10"/>
      <c r="AQ13" s="10"/>
      <c r="AR13" s="10"/>
    </row>
    <row r="14" spans="1:44" ht="11.25" customHeight="1" x14ac:dyDescent="0.15">
      <c r="A14" s="44" t="s">
        <v>60</v>
      </c>
      <c r="B14" s="5"/>
      <c r="C14" s="36"/>
      <c r="D14" s="36"/>
      <c r="E14" s="36"/>
      <c r="F14" s="36"/>
      <c r="G14" s="45"/>
      <c r="H14" s="36"/>
      <c r="I14" s="36"/>
      <c r="J14" s="36"/>
      <c r="K14" s="36"/>
      <c r="L14" s="45"/>
      <c r="M14" s="36"/>
      <c r="N14" s="36"/>
      <c r="O14" s="36"/>
      <c r="P14" s="36"/>
      <c r="Q14" s="45"/>
      <c r="R14" s="36">
        <f>R16-R11</f>
        <v>0</v>
      </c>
      <c r="S14" s="36">
        <f t="shared" ref="S14:U14" si="9">S16-S11</f>
        <v>0</v>
      </c>
      <c r="T14" s="36">
        <f t="shared" si="9"/>
        <v>0</v>
      </c>
      <c r="U14" s="36">
        <f t="shared" si="9"/>
        <v>0</v>
      </c>
      <c r="V14" s="45">
        <f>SUM(R14:U14)</f>
        <v>0</v>
      </c>
      <c r="W14" s="36">
        <f>W16-W11</f>
        <v>0</v>
      </c>
      <c r="X14" s="36">
        <f t="shared" ref="X14:Z14" si="10">X16-X11</f>
        <v>0</v>
      </c>
      <c r="Y14" s="36">
        <f t="shared" si="10"/>
        <v>0</v>
      </c>
      <c r="Z14" s="36">
        <f t="shared" si="10"/>
        <v>0</v>
      </c>
      <c r="AA14" s="45">
        <f>SUM(W14:Z14)</f>
        <v>0</v>
      </c>
      <c r="AB14" s="36">
        <f>AB16-AB11</f>
        <v>0</v>
      </c>
      <c r="AC14" s="36">
        <f t="shared" ref="AC14:AE14" si="11">AC16-AC11</f>
        <v>0</v>
      </c>
      <c r="AD14" s="36">
        <f t="shared" si="11"/>
        <v>0</v>
      </c>
      <c r="AE14" s="36">
        <f t="shared" si="11"/>
        <v>0</v>
      </c>
      <c r="AF14" s="45">
        <f>SUM(AB14:AE14)</f>
        <v>0</v>
      </c>
      <c r="AG14" s="36">
        <f>AG16-AG11</f>
        <v>0</v>
      </c>
      <c r="AH14" s="36">
        <f t="shared" ref="AH14:AJ14" si="12">AH16-AH11</f>
        <v>0</v>
      </c>
      <c r="AI14" s="36">
        <f t="shared" si="12"/>
        <v>0</v>
      </c>
      <c r="AJ14" s="36">
        <f t="shared" si="12"/>
        <v>0</v>
      </c>
      <c r="AK14" s="45">
        <f>SUM(AG14:AJ14)</f>
        <v>0</v>
      </c>
      <c r="AL14" s="82"/>
      <c r="AM14" s="10"/>
      <c r="AN14" s="10"/>
      <c r="AO14" s="10"/>
      <c r="AP14" s="10"/>
      <c r="AQ14" s="10"/>
      <c r="AR14" s="10"/>
    </row>
    <row r="15" spans="1:44" s="233" customFormat="1" ht="11.25" hidden="1" customHeight="1" outlineLevel="1" x14ac:dyDescent="0.15">
      <c r="A15" s="268" t="s">
        <v>61</v>
      </c>
      <c r="B15" s="269"/>
      <c r="C15" s="270"/>
      <c r="D15" s="270"/>
      <c r="E15" s="270"/>
      <c r="F15" s="270"/>
      <c r="G15" s="271"/>
      <c r="H15" s="272"/>
      <c r="I15" s="272"/>
      <c r="J15" s="272"/>
      <c r="K15" s="272"/>
      <c r="L15" s="273"/>
      <c r="M15" s="272"/>
      <c r="N15" s="272"/>
      <c r="O15" s="272"/>
      <c r="P15" s="272"/>
      <c r="Q15" s="273"/>
      <c r="R15" s="272"/>
      <c r="S15" s="272"/>
      <c r="T15" s="272"/>
      <c r="U15" s="272"/>
      <c r="V15" s="273"/>
      <c r="W15" s="274"/>
      <c r="X15" s="274"/>
      <c r="Y15" s="274"/>
      <c r="Z15" s="274"/>
      <c r="AA15" s="275"/>
      <c r="AB15" s="274"/>
      <c r="AC15" s="274"/>
      <c r="AD15" s="274"/>
      <c r="AE15" s="274"/>
      <c r="AF15" s="275"/>
      <c r="AG15" s="274"/>
      <c r="AH15" s="274"/>
      <c r="AI15" s="274"/>
      <c r="AJ15" s="274"/>
      <c r="AK15" s="275"/>
    </row>
    <row r="16" spans="1:44" ht="11.25" customHeight="1" collapsed="1" x14ac:dyDescent="0.15">
      <c r="A16" s="47" t="s">
        <v>255</v>
      </c>
      <c r="B16" s="60"/>
      <c r="C16" s="48"/>
      <c r="D16" s="48"/>
      <c r="E16" s="48"/>
      <c r="F16" s="48"/>
      <c r="G16" s="49"/>
      <c r="H16" s="48"/>
      <c r="I16" s="48"/>
      <c r="J16" s="48"/>
      <c r="K16" s="48"/>
      <c r="L16" s="49"/>
      <c r="M16" s="48"/>
      <c r="N16" s="48"/>
      <c r="O16" s="48"/>
      <c r="P16" s="48"/>
      <c r="Q16" s="49"/>
      <c r="R16" s="224">
        <v>45.1</v>
      </c>
      <c r="S16" s="224">
        <v>48.999999999999993</v>
      </c>
      <c r="T16" s="224">
        <v>41.500000000000007</v>
      </c>
      <c r="U16" s="224">
        <v>47.599999999999987</v>
      </c>
      <c r="V16" s="49">
        <f>SUM(R16:U16)</f>
        <v>183.2</v>
      </c>
      <c r="W16" s="48">
        <v>46.5</v>
      </c>
      <c r="X16" s="48">
        <v>47.099999999999994</v>
      </c>
      <c r="Y16" s="48">
        <v>46.5</v>
      </c>
      <c r="Z16" s="48">
        <v>50.600000000000023</v>
      </c>
      <c r="AA16" s="49">
        <f>SUM(W16:Z16)</f>
        <v>190.70000000000002</v>
      </c>
      <c r="AB16" s="48">
        <v>59</v>
      </c>
      <c r="AC16" s="48">
        <v>58</v>
      </c>
      <c r="AD16" s="48">
        <v>56</v>
      </c>
      <c r="AE16" s="48">
        <v>61</v>
      </c>
      <c r="AF16" s="49">
        <f>SUM(AB16:AE16)</f>
        <v>234</v>
      </c>
      <c r="AG16" s="48">
        <v>60</v>
      </c>
      <c r="AH16" s="48">
        <v>54</v>
      </c>
      <c r="AI16" s="48">
        <v>55</v>
      </c>
      <c r="AJ16" s="48">
        <v>63</v>
      </c>
      <c r="AK16" s="49">
        <f>SUM(AG16:AJ16)</f>
        <v>232</v>
      </c>
      <c r="AL16" s="10"/>
      <c r="AM16" s="10"/>
      <c r="AN16" s="63"/>
      <c r="AO16" s="10"/>
      <c r="AP16" s="10"/>
      <c r="AQ16" s="10"/>
      <c r="AR16" s="10"/>
    </row>
    <row r="17" spans="1:44" ht="11.25" hidden="1" customHeight="1" outlineLevel="1" x14ac:dyDescent="0.15">
      <c r="A17" s="44" t="s">
        <v>256</v>
      </c>
      <c r="B17" s="5"/>
      <c r="C17" s="54"/>
      <c r="D17" s="54"/>
      <c r="E17" s="54"/>
      <c r="F17" s="54"/>
      <c r="G17" s="55"/>
      <c r="H17" s="54"/>
      <c r="I17" s="54"/>
      <c r="J17" s="54"/>
      <c r="K17" s="54"/>
      <c r="L17" s="55"/>
      <c r="M17" s="54"/>
      <c r="N17" s="54"/>
      <c r="O17" s="54"/>
      <c r="P17" s="54"/>
      <c r="Q17" s="55"/>
      <c r="R17" s="131">
        <v>0</v>
      </c>
      <c r="S17" s="131">
        <v>0</v>
      </c>
      <c r="T17" s="131">
        <v>0</v>
      </c>
      <c r="U17" s="131">
        <v>0</v>
      </c>
      <c r="V17" s="55">
        <f>SUM(R17:U17)</f>
        <v>0</v>
      </c>
      <c r="W17" s="54">
        <v>15.9</v>
      </c>
      <c r="X17" s="54">
        <f>X16</f>
        <v>47.099999999999994</v>
      </c>
      <c r="Y17" s="54">
        <f>Y16</f>
        <v>46.5</v>
      </c>
      <c r="Z17" s="54">
        <f>Z16</f>
        <v>50.600000000000023</v>
      </c>
      <c r="AA17" s="55">
        <f>SUM(W17:Z17)</f>
        <v>160.10000000000002</v>
      </c>
      <c r="AB17" s="54">
        <v>51</v>
      </c>
      <c r="AC17" s="54">
        <v>49</v>
      </c>
      <c r="AD17" s="54">
        <v>48</v>
      </c>
      <c r="AE17" s="54">
        <v>61</v>
      </c>
      <c r="AF17" s="55">
        <f>SUM(AB17:AE17)</f>
        <v>209</v>
      </c>
      <c r="AG17" s="54">
        <f>AG16</f>
        <v>60</v>
      </c>
      <c r="AH17" s="54">
        <f>AH16</f>
        <v>54</v>
      </c>
      <c r="AI17" s="54">
        <f>AI16</f>
        <v>55</v>
      </c>
      <c r="AJ17" s="54">
        <f>AJ16</f>
        <v>63</v>
      </c>
      <c r="AK17" s="55">
        <f>SUM(AG17:AJ17)</f>
        <v>232</v>
      </c>
      <c r="AL17" s="10"/>
      <c r="AM17" s="10"/>
      <c r="AN17" s="63"/>
      <c r="AO17" s="10"/>
      <c r="AP17" s="10"/>
      <c r="AQ17" s="10"/>
      <c r="AR17" s="10"/>
    </row>
    <row r="18" spans="1:44" ht="11" customHeight="1" collapsed="1" x14ac:dyDescent="0.15">
      <c r="A18" s="38" t="s">
        <v>64</v>
      </c>
      <c r="B18" s="38"/>
      <c r="C18" s="36"/>
      <c r="D18" s="36"/>
      <c r="E18" s="36"/>
      <c r="F18" s="36"/>
      <c r="G18" s="45"/>
      <c r="H18" s="36"/>
      <c r="I18" s="36"/>
      <c r="J18" s="36"/>
      <c r="K18" s="36"/>
      <c r="L18" s="45"/>
      <c r="M18" s="36"/>
      <c r="N18" s="36"/>
      <c r="O18" s="36"/>
      <c r="P18" s="36"/>
      <c r="Q18" s="45"/>
      <c r="R18" s="36">
        <v>0</v>
      </c>
      <c r="S18" s="36">
        <v>0</v>
      </c>
      <c r="T18" s="36">
        <v>0</v>
      </c>
      <c r="U18" s="36">
        <v>0</v>
      </c>
      <c r="V18" s="45">
        <f>SUM(R18:U18)</f>
        <v>0</v>
      </c>
      <c r="W18" s="36">
        <v>0</v>
      </c>
      <c r="X18" s="36">
        <v>0</v>
      </c>
      <c r="Y18" s="36">
        <v>0</v>
      </c>
      <c r="Z18" s="36">
        <v>0</v>
      </c>
      <c r="AA18" s="45">
        <f>SUM(W18:Z18)</f>
        <v>0</v>
      </c>
      <c r="AB18" s="36">
        <v>0</v>
      </c>
      <c r="AC18" s="36">
        <v>0</v>
      </c>
      <c r="AD18" s="36">
        <v>0</v>
      </c>
      <c r="AE18" s="36">
        <v>0</v>
      </c>
      <c r="AF18" s="45">
        <f>SUM(AB18:AE18)</f>
        <v>0</v>
      </c>
      <c r="AG18" s="36">
        <v>0</v>
      </c>
      <c r="AH18" s="36">
        <v>0</v>
      </c>
      <c r="AI18" s="36">
        <v>0</v>
      </c>
      <c r="AJ18" s="36">
        <v>0</v>
      </c>
      <c r="AK18" s="45">
        <f>SUM(AG18:AJ18)</f>
        <v>0</v>
      </c>
      <c r="AL18" s="10"/>
      <c r="AM18" s="10"/>
      <c r="AN18" s="10"/>
      <c r="AO18" s="10"/>
      <c r="AP18" s="10"/>
      <c r="AQ18" s="10"/>
      <c r="AR18" s="10"/>
    </row>
    <row r="19" spans="1:44" ht="11.25" customHeight="1" x14ac:dyDescent="0.15">
      <c r="A19" s="253"/>
      <c r="B19" s="5"/>
      <c r="C19" s="36"/>
      <c r="D19" s="36"/>
      <c r="E19" s="36"/>
      <c r="F19" s="36"/>
      <c r="G19" s="45"/>
      <c r="H19" s="36"/>
      <c r="I19" s="36"/>
      <c r="J19" s="36"/>
      <c r="K19" s="36"/>
      <c r="L19" s="45"/>
      <c r="M19" s="36"/>
      <c r="N19" s="36"/>
      <c r="O19" s="36"/>
      <c r="P19" s="36"/>
      <c r="Q19" s="45"/>
      <c r="R19" s="223"/>
      <c r="S19" s="223"/>
      <c r="T19" s="223"/>
      <c r="U19" s="223"/>
      <c r="V19" s="45"/>
      <c r="W19" s="36"/>
      <c r="X19" s="36"/>
      <c r="Y19" s="36"/>
      <c r="Z19" s="36"/>
      <c r="AA19" s="45"/>
      <c r="AB19" s="36"/>
      <c r="AC19" s="36"/>
      <c r="AD19" s="36"/>
      <c r="AE19" s="36"/>
      <c r="AF19" s="45"/>
      <c r="AG19" s="36"/>
      <c r="AH19" s="36"/>
      <c r="AI19" s="36"/>
      <c r="AJ19" s="36"/>
      <c r="AK19" s="45"/>
      <c r="AL19" s="10"/>
      <c r="AM19" s="10"/>
      <c r="AN19" s="10"/>
      <c r="AO19" s="10"/>
      <c r="AP19" s="10"/>
      <c r="AQ19" s="10"/>
      <c r="AR19" s="10"/>
    </row>
    <row r="20" spans="1:44" ht="11.25" customHeight="1" x14ac:dyDescent="0.15">
      <c r="A20" s="44" t="s">
        <v>65</v>
      </c>
      <c r="B20" s="44"/>
      <c r="C20" s="36"/>
      <c r="D20" s="36"/>
      <c r="E20" s="36"/>
      <c r="F20" s="36"/>
      <c r="G20" s="45"/>
      <c r="H20" s="36"/>
      <c r="I20" s="36"/>
      <c r="J20" s="36"/>
      <c r="K20" s="36"/>
      <c r="L20" s="45"/>
      <c r="M20" s="36"/>
      <c r="N20" s="36"/>
      <c r="O20" s="36"/>
      <c r="P20" s="36"/>
      <c r="Q20" s="45"/>
      <c r="R20" s="36">
        <v>0.1</v>
      </c>
      <c r="S20" s="36">
        <v>0.1</v>
      </c>
      <c r="T20" s="36">
        <v>0</v>
      </c>
      <c r="U20" s="36">
        <v>0</v>
      </c>
      <c r="V20" s="45">
        <f>SUM(R20:U20)</f>
        <v>0.2</v>
      </c>
      <c r="W20" s="36">
        <v>0.1</v>
      </c>
      <c r="X20" s="36">
        <v>0</v>
      </c>
      <c r="Y20" s="36">
        <v>0.4</v>
      </c>
      <c r="Z20" s="36">
        <v>0</v>
      </c>
      <c r="AA20" s="45">
        <f>SUM(W20:Z20)</f>
        <v>0.5</v>
      </c>
      <c r="AB20" s="36">
        <v>0</v>
      </c>
      <c r="AC20" s="36">
        <v>0</v>
      </c>
      <c r="AD20" s="36">
        <v>0</v>
      </c>
      <c r="AE20" s="36">
        <v>0</v>
      </c>
      <c r="AF20" s="45">
        <f>SUM(AB20:AE20)</f>
        <v>0</v>
      </c>
      <c r="AG20" s="36">
        <v>0</v>
      </c>
      <c r="AH20" s="36">
        <v>0</v>
      </c>
      <c r="AI20" s="36">
        <v>0</v>
      </c>
      <c r="AJ20" s="36">
        <v>0</v>
      </c>
      <c r="AK20" s="45">
        <f>SUM(AG20:AJ20)</f>
        <v>0</v>
      </c>
      <c r="AL20" s="10"/>
      <c r="AM20" s="10"/>
      <c r="AN20" s="10"/>
      <c r="AO20" s="10"/>
      <c r="AP20" s="10"/>
      <c r="AQ20" s="10"/>
      <c r="AR20" s="10"/>
    </row>
    <row r="21" spans="1:44" ht="11.25" customHeight="1" x14ac:dyDescent="0.15">
      <c r="A21" s="44" t="s">
        <v>66</v>
      </c>
      <c r="B21" s="44"/>
      <c r="C21" s="36"/>
      <c r="D21" s="36"/>
      <c r="E21" s="36"/>
      <c r="F21" s="36"/>
      <c r="G21" s="45"/>
      <c r="H21" s="36"/>
      <c r="I21" s="36"/>
      <c r="J21" s="36"/>
      <c r="K21" s="36"/>
      <c r="L21" s="45"/>
      <c r="M21" s="36"/>
      <c r="N21" s="36"/>
      <c r="O21" s="36"/>
      <c r="P21" s="36"/>
      <c r="Q21" s="45"/>
      <c r="R21" s="36">
        <v>-23</v>
      </c>
      <c r="S21" s="36">
        <v>-22.6</v>
      </c>
      <c r="T21" s="36">
        <v>-21.1</v>
      </c>
      <c r="U21" s="36">
        <v>-23.099999999999994</v>
      </c>
      <c r="V21" s="45">
        <f t="shared" ref="V21" si="13">SUM(R21:U21)</f>
        <v>-89.8</v>
      </c>
      <c r="W21" s="36">
        <v>-26.6</v>
      </c>
      <c r="X21" s="36">
        <v>-20.800000000000004</v>
      </c>
      <c r="Y21" s="36">
        <v>-22.199999999999989</v>
      </c>
      <c r="Z21" s="36">
        <v>-24.000000000000007</v>
      </c>
      <c r="AA21" s="45">
        <f t="shared" ref="AA21" si="14">SUM(W21:Z21)</f>
        <v>-93.6</v>
      </c>
      <c r="AB21" s="36">
        <v>-28</v>
      </c>
      <c r="AC21" s="36">
        <v>-29</v>
      </c>
      <c r="AD21" s="36">
        <v>-28</v>
      </c>
      <c r="AE21" s="36">
        <v>-30</v>
      </c>
      <c r="AF21" s="45">
        <f t="shared" ref="AF21" si="15">SUM(AB21:AE21)</f>
        <v>-115</v>
      </c>
      <c r="AG21" s="36">
        <v>-28</v>
      </c>
      <c r="AH21" s="36">
        <v>-25</v>
      </c>
      <c r="AI21" s="36">
        <v>-28</v>
      </c>
      <c r="AJ21" s="36">
        <v>-30</v>
      </c>
      <c r="AK21" s="45">
        <f t="shared" ref="AK21" si="16">SUM(AG21:AJ21)</f>
        <v>-111</v>
      </c>
      <c r="AL21" s="10"/>
      <c r="AM21" s="10"/>
      <c r="AN21" s="10"/>
      <c r="AO21" s="10"/>
      <c r="AP21" s="10"/>
      <c r="AQ21" s="10"/>
      <c r="AR21" s="10"/>
    </row>
    <row r="22" spans="1:44" ht="11.25" customHeight="1" x14ac:dyDescent="0.15">
      <c r="A22" s="44" t="s">
        <v>67</v>
      </c>
      <c r="B22" s="44"/>
      <c r="C22" s="36"/>
      <c r="D22" s="36"/>
      <c r="E22" s="36"/>
      <c r="F22" s="36"/>
      <c r="G22" s="45"/>
      <c r="H22" s="36"/>
      <c r="I22" s="36"/>
      <c r="J22" s="36"/>
      <c r="K22" s="36"/>
      <c r="L22" s="45"/>
      <c r="M22" s="36"/>
      <c r="N22" s="36"/>
      <c r="O22" s="36"/>
      <c r="P22" s="36"/>
      <c r="Q22" s="45"/>
      <c r="R22" s="36">
        <v>-7.8</v>
      </c>
      <c r="S22" s="36">
        <v>-6.6000000000000005</v>
      </c>
      <c r="T22" s="36">
        <v>-6.0999999999999988</v>
      </c>
      <c r="U22" s="36">
        <v>-6.9999999999999991</v>
      </c>
      <c r="V22" s="45">
        <f>SUM(R22:U22)</f>
        <v>-27.5</v>
      </c>
      <c r="W22" s="36">
        <v>-6.8</v>
      </c>
      <c r="X22" s="36">
        <v>-9.0999999999999979</v>
      </c>
      <c r="Y22" s="36">
        <v>-8.600000000000005</v>
      </c>
      <c r="Z22" s="36">
        <v>-8.1999999999999993</v>
      </c>
      <c r="AA22" s="45">
        <f>SUM(W22:Z22)</f>
        <v>-32.700000000000003</v>
      </c>
      <c r="AB22" s="36">
        <v>-7</v>
      </c>
      <c r="AC22" s="36">
        <v>-8</v>
      </c>
      <c r="AD22" s="36">
        <v>-8</v>
      </c>
      <c r="AE22" s="36">
        <v>-7</v>
      </c>
      <c r="AF22" s="45">
        <f>SUM(AB22:AE22)</f>
        <v>-30</v>
      </c>
      <c r="AG22" s="36">
        <v>-9</v>
      </c>
      <c r="AH22" s="36">
        <v>-7</v>
      </c>
      <c r="AI22" s="36">
        <v>-7</v>
      </c>
      <c r="AJ22" s="36">
        <v>-9</v>
      </c>
      <c r="AK22" s="45">
        <f>SUM(AG22:AJ22)</f>
        <v>-32</v>
      </c>
      <c r="AL22" s="10"/>
      <c r="AM22" s="10"/>
      <c r="AN22" s="10"/>
      <c r="AO22" s="10"/>
      <c r="AP22" s="10"/>
      <c r="AQ22" s="10"/>
      <c r="AR22" s="10"/>
    </row>
    <row r="23" spans="1:44" ht="11.25" customHeight="1" x14ac:dyDescent="0.15">
      <c r="A23" s="44" t="s">
        <v>68</v>
      </c>
      <c r="B23" s="44"/>
      <c r="C23" s="36"/>
      <c r="D23" s="36"/>
      <c r="E23" s="36"/>
      <c r="F23" s="36"/>
      <c r="G23" s="45"/>
      <c r="H23" s="36"/>
      <c r="I23" s="36"/>
      <c r="J23" s="36"/>
      <c r="K23" s="36"/>
      <c r="L23" s="45"/>
      <c r="M23" s="36"/>
      <c r="N23" s="36"/>
      <c r="O23" s="36"/>
      <c r="P23" s="36"/>
      <c r="Q23" s="45"/>
      <c r="R23" s="36">
        <v>-9.6</v>
      </c>
      <c r="S23" s="36">
        <v>-9.5000000000000018</v>
      </c>
      <c r="T23" s="36">
        <v>-9.7999999999999989</v>
      </c>
      <c r="U23" s="36">
        <v>-8.8999999999999968</v>
      </c>
      <c r="V23" s="45">
        <f t="shared" ref="V23:V29" si="17">SUM(R23:U23)</f>
        <v>-37.799999999999997</v>
      </c>
      <c r="W23" s="36">
        <v>-10.3</v>
      </c>
      <c r="X23" s="36">
        <v>-9.2999999999999989</v>
      </c>
      <c r="Y23" s="36">
        <v>-9.4000000000000021</v>
      </c>
      <c r="Z23" s="36">
        <v>-8.8000000000000007</v>
      </c>
      <c r="AA23" s="45">
        <f t="shared" ref="AA23:AA29" si="18">SUM(W23:Z23)</f>
        <v>-37.800000000000004</v>
      </c>
      <c r="AB23" s="36">
        <v>-10</v>
      </c>
      <c r="AC23" s="36">
        <v>-11</v>
      </c>
      <c r="AD23" s="36">
        <v>-13</v>
      </c>
      <c r="AE23" s="36">
        <v>-31</v>
      </c>
      <c r="AF23" s="45">
        <f t="shared" ref="AF23" si="19">SUM(AB23:AE23)</f>
        <v>-65</v>
      </c>
      <c r="AG23" s="36">
        <v>-27</v>
      </c>
      <c r="AH23" s="36">
        <v>-32</v>
      </c>
      <c r="AI23" s="36">
        <v>-30</v>
      </c>
      <c r="AJ23" s="36">
        <v>-16</v>
      </c>
      <c r="AK23" s="45">
        <f t="shared" ref="AK23" si="20">SUM(AG23:AJ23)</f>
        <v>-105</v>
      </c>
      <c r="AL23" s="10"/>
      <c r="AM23" s="10"/>
      <c r="AN23" s="10"/>
      <c r="AO23" s="10"/>
      <c r="AP23" s="10"/>
      <c r="AQ23" s="10"/>
      <c r="AR23" s="10"/>
    </row>
    <row r="24" spans="1:44" ht="11.25" customHeight="1" x14ac:dyDescent="0.15">
      <c r="A24" s="44" t="s">
        <v>257</v>
      </c>
      <c r="B24" s="44"/>
      <c r="C24" s="36"/>
      <c r="D24" s="36"/>
      <c r="E24" s="36"/>
      <c r="F24" s="36"/>
      <c r="G24" s="45"/>
      <c r="H24" s="36"/>
      <c r="I24" s="36"/>
      <c r="J24" s="36"/>
      <c r="K24" s="36"/>
      <c r="L24" s="45"/>
      <c r="M24" s="36"/>
      <c r="N24" s="36"/>
      <c r="O24" s="36"/>
      <c r="P24" s="36"/>
      <c r="Q24" s="45"/>
      <c r="R24" s="36">
        <v>0</v>
      </c>
      <c r="S24" s="36">
        <v>0</v>
      </c>
      <c r="T24" s="36">
        <v>0</v>
      </c>
      <c r="U24" s="36">
        <v>0</v>
      </c>
      <c r="V24" s="45">
        <f t="shared" si="17"/>
        <v>0</v>
      </c>
      <c r="W24" s="36">
        <v>0</v>
      </c>
      <c r="X24" s="36">
        <v>0</v>
      </c>
      <c r="Y24" s="36">
        <v>0</v>
      </c>
      <c r="Z24" s="36">
        <v>0</v>
      </c>
      <c r="AA24" s="45">
        <f t="shared" si="18"/>
        <v>0</v>
      </c>
      <c r="AB24" s="36">
        <v>0</v>
      </c>
      <c r="AC24" s="36">
        <v>0</v>
      </c>
      <c r="AD24" s="36">
        <v>0</v>
      </c>
      <c r="AE24" s="36">
        <v>0</v>
      </c>
      <c r="AF24" s="45">
        <f>SUM(AB24:AE24)</f>
        <v>0</v>
      </c>
      <c r="AG24" s="36">
        <v>0</v>
      </c>
      <c r="AH24" s="36">
        <v>0</v>
      </c>
      <c r="AI24" s="36">
        <v>0</v>
      </c>
      <c r="AJ24" s="36">
        <v>0</v>
      </c>
      <c r="AK24" s="45">
        <f>SUM(AG24:AJ24)</f>
        <v>0</v>
      </c>
      <c r="AL24" s="10"/>
      <c r="AM24" s="10"/>
      <c r="AN24" s="10"/>
      <c r="AO24" s="10"/>
      <c r="AP24" s="10"/>
      <c r="AQ24" s="10"/>
      <c r="AR24" s="10"/>
    </row>
    <row r="25" spans="1:44" ht="11.25" customHeight="1" x14ac:dyDescent="0.15">
      <c r="A25" s="47" t="s">
        <v>70</v>
      </c>
      <c r="B25" s="47"/>
      <c r="C25" s="48"/>
      <c r="D25" s="48"/>
      <c r="E25" s="48"/>
      <c r="F25" s="48"/>
      <c r="G25" s="49"/>
      <c r="H25" s="48"/>
      <c r="I25" s="48"/>
      <c r="J25" s="48"/>
      <c r="K25" s="48"/>
      <c r="L25" s="49"/>
      <c r="M25" s="48"/>
      <c r="N25" s="48"/>
      <c r="O25" s="48"/>
      <c r="P25" s="48"/>
      <c r="Q25" s="49"/>
      <c r="R25" s="48">
        <v>4.7999999999999972</v>
      </c>
      <c r="S25" s="48">
        <v>10.399999999999991</v>
      </c>
      <c r="T25" s="48">
        <v>4.5000000000000071</v>
      </c>
      <c r="U25" s="48">
        <v>8.5999999999999943</v>
      </c>
      <c r="V25" s="49">
        <f t="shared" si="17"/>
        <v>28.29999999999999</v>
      </c>
      <c r="W25" s="48">
        <v>2.9000000000000057</v>
      </c>
      <c r="X25" s="48">
        <v>7.8999999999999986</v>
      </c>
      <c r="Y25" s="48">
        <v>6.7000000000000028</v>
      </c>
      <c r="Z25" s="48">
        <v>9.6000000000000227</v>
      </c>
      <c r="AA25" s="49">
        <f t="shared" si="18"/>
        <v>27.10000000000003</v>
      </c>
      <c r="AB25" s="48">
        <v>14</v>
      </c>
      <c r="AC25" s="48">
        <v>10</v>
      </c>
      <c r="AD25" s="48">
        <v>7</v>
      </c>
      <c r="AE25" s="48">
        <v>-7</v>
      </c>
      <c r="AF25" s="49">
        <f>SUM(AB25:AE25)</f>
        <v>24</v>
      </c>
      <c r="AG25" s="48">
        <v>-4</v>
      </c>
      <c r="AH25" s="48">
        <v>-10</v>
      </c>
      <c r="AI25" s="48">
        <v>-10</v>
      </c>
      <c r="AJ25" s="48">
        <v>8</v>
      </c>
      <c r="AK25" s="49">
        <f>SUM(AG25:AJ25)</f>
        <v>-16</v>
      </c>
      <c r="AL25" s="10"/>
      <c r="AM25" s="10"/>
      <c r="AN25" s="10"/>
      <c r="AO25" s="10"/>
      <c r="AP25" s="10"/>
      <c r="AQ25" s="10"/>
      <c r="AR25" s="10"/>
    </row>
    <row r="26" spans="1:44" ht="11.25" customHeight="1" x14ac:dyDescent="0.15">
      <c r="A26" s="64" t="s">
        <v>71</v>
      </c>
      <c r="B26" s="44"/>
      <c r="C26" s="36"/>
      <c r="D26" s="36"/>
      <c r="E26" s="36"/>
      <c r="F26" s="36"/>
      <c r="G26" s="45"/>
      <c r="H26" s="36"/>
      <c r="I26" s="36"/>
      <c r="J26" s="36"/>
      <c r="K26" s="36"/>
      <c r="L26" s="45"/>
      <c r="M26" s="36"/>
      <c r="N26" s="36"/>
      <c r="O26" s="36"/>
      <c r="P26" s="36"/>
      <c r="Q26" s="45"/>
      <c r="R26" s="36">
        <v>0</v>
      </c>
      <c r="S26" s="36">
        <v>0</v>
      </c>
      <c r="T26" s="36">
        <v>0</v>
      </c>
      <c r="U26" s="36">
        <v>1.7000000000000002</v>
      </c>
      <c r="V26" s="45">
        <f t="shared" si="17"/>
        <v>1.7000000000000002</v>
      </c>
      <c r="W26" s="36">
        <v>6.2</v>
      </c>
      <c r="X26" s="36">
        <v>0</v>
      </c>
      <c r="Y26" s="36">
        <v>0</v>
      </c>
      <c r="Z26" s="36">
        <v>-5.0999999999999996</v>
      </c>
      <c r="AA26" s="45">
        <f t="shared" si="18"/>
        <v>1.1000000000000005</v>
      </c>
      <c r="AB26" s="36">
        <v>0</v>
      </c>
      <c r="AC26" s="36">
        <v>1</v>
      </c>
      <c r="AD26" s="36">
        <v>5</v>
      </c>
      <c r="AE26" s="36">
        <v>15</v>
      </c>
      <c r="AF26" s="45">
        <f>SUM(AB26:AE26)</f>
        <v>21</v>
      </c>
      <c r="AG26" s="36">
        <v>16</v>
      </c>
      <c r="AH26" s="36">
        <v>19</v>
      </c>
      <c r="AI26" s="36">
        <v>20</v>
      </c>
      <c r="AJ26" s="36">
        <v>3</v>
      </c>
      <c r="AK26" s="45">
        <f>SUM(AG26:AJ26)</f>
        <v>58</v>
      </c>
      <c r="AL26" s="10"/>
      <c r="AM26" s="10"/>
      <c r="AN26" s="10"/>
      <c r="AO26" s="10"/>
      <c r="AP26" s="10"/>
      <c r="AQ26" s="10"/>
      <c r="AR26" s="10"/>
    </row>
    <row r="27" spans="1:44" ht="11" customHeight="1" x14ac:dyDescent="0.15">
      <c r="A27" s="69" t="s">
        <v>72</v>
      </c>
      <c r="B27" s="69"/>
      <c r="C27" s="70"/>
      <c r="D27" s="70"/>
      <c r="E27" s="70"/>
      <c r="F27" s="70"/>
      <c r="G27" s="71"/>
      <c r="H27" s="70"/>
      <c r="I27" s="70"/>
      <c r="J27" s="70"/>
      <c r="K27" s="70"/>
      <c r="L27" s="71"/>
      <c r="M27" s="70"/>
      <c r="N27" s="70"/>
      <c r="O27" s="70"/>
      <c r="P27" s="70"/>
      <c r="Q27" s="71"/>
      <c r="R27" s="70">
        <v>4.7999999999999972</v>
      </c>
      <c r="S27" s="70">
        <v>10.399999999999991</v>
      </c>
      <c r="T27" s="70">
        <v>4.5000000000000071</v>
      </c>
      <c r="U27" s="70">
        <v>10.299999999999994</v>
      </c>
      <c r="V27" s="71">
        <f t="shared" si="17"/>
        <v>29.999999999999989</v>
      </c>
      <c r="W27" s="70">
        <v>9.100000000000005</v>
      </c>
      <c r="X27" s="70">
        <v>7.8999999999999986</v>
      </c>
      <c r="Y27" s="70">
        <v>6.7000000000000028</v>
      </c>
      <c r="Z27" s="70">
        <v>4.5000000000000231</v>
      </c>
      <c r="AA27" s="71">
        <f t="shared" si="18"/>
        <v>28.200000000000031</v>
      </c>
      <c r="AB27" s="70">
        <v>14</v>
      </c>
      <c r="AC27" s="70">
        <v>11</v>
      </c>
      <c r="AD27" s="70">
        <v>12</v>
      </c>
      <c r="AE27" s="70">
        <v>8</v>
      </c>
      <c r="AF27" s="71">
        <f>SUM(AB27:AE27)</f>
        <v>45</v>
      </c>
      <c r="AG27" s="70">
        <v>12</v>
      </c>
      <c r="AH27" s="70">
        <v>9</v>
      </c>
      <c r="AI27" s="70">
        <v>10</v>
      </c>
      <c r="AJ27" s="70">
        <v>11</v>
      </c>
      <c r="AK27" s="71">
        <f>SUM(AG27:AJ27)</f>
        <v>42</v>
      </c>
      <c r="AL27" s="10"/>
      <c r="AM27" s="50"/>
      <c r="AN27" s="59"/>
      <c r="AO27" s="10"/>
      <c r="AP27" s="10"/>
      <c r="AQ27" s="10"/>
      <c r="AR27" s="10"/>
    </row>
    <row r="28" spans="1:44" ht="11" hidden="1" customHeight="1" outlineLevel="1" x14ac:dyDescent="0.15">
      <c r="A28" s="22"/>
      <c r="B28" s="44" t="s">
        <v>258</v>
      </c>
      <c r="C28" s="23"/>
      <c r="D28" s="23"/>
      <c r="E28" s="23"/>
      <c r="F28" s="23"/>
      <c r="G28" s="24"/>
      <c r="H28" s="23"/>
      <c r="I28" s="23"/>
      <c r="J28" s="23"/>
      <c r="K28" s="23"/>
      <c r="L28" s="24"/>
      <c r="M28" s="23"/>
      <c r="N28" s="23"/>
      <c r="O28" s="23"/>
      <c r="P28" s="23"/>
      <c r="Q28" s="24"/>
      <c r="R28" s="276">
        <f t="shared" ref="R28:U28" si="21">R27</f>
        <v>4.7999999999999972</v>
      </c>
      <c r="S28" s="276">
        <f t="shared" si="21"/>
        <v>10.399999999999991</v>
      </c>
      <c r="T28" s="276">
        <f t="shared" si="21"/>
        <v>4.5000000000000071</v>
      </c>
      <c r="U28" s="276">
        <f t="shared" si="21"/>
        <v>10.299999999999994</v>
      </c>
      <c r="V28" s="55">
        <f t="shared" si="17"/>
        <v>29.999999999999989</v>
      </c>
      <c r="W28" s="276">
        <f>W27-W29</f>
        <v>7.3000000000000052</v>
      </c>
      <c r="X28" s="276"/>
      <c r="Y28" s="276"/>
      <c r="Z28" s="276"/>
      <c r="AA28" s="55">
        <f t="shared" si="18"/>
        <v>7.3000000000000052</v>
      </c>
      <c r="AB28" s="54">
        <v>5</v>
      </c>
      <c r="AC28" s="54">
        <v>8</v>
      </c>
      <c r="AD28" s="54">
        <v>7</v>
      </c>
      <c r="AE28" s="54"/>
      <c r="AF28" s="55">
        <f>SUM(AB28:AE28)</f>
        <v>20</v>
      </c>
      <c r="AG28" s="54"/>
      <c r="AH28" s="54"/>
      <c r="AI28" s="54"/>
      <c r="AJ28" s="54"/>
      <c r="AK28" s="55"/>
      <c r="AL28" s="10"/>
      <c r="AM28" s="10"/>
      <c r="AN28" s="10"/>
      <c r="AO28" s="10"/>
      <c r="AP28" s="10"/>
      <c r="AQ28" s="10"/>
      <c r="AR28" s="10"/>
    </row>
    <row r="29" spans="1:44" ht="11" hidden="1" customHeight="1" outlineLevel="1" x14ac:dyDescent="0.15">
      <c r="A29" s="22"/>
      <c r="B29" s="44" t="s">
        <v>259</v>
      </c>
      <c r="C29" s="23"/>
      <c r="D29" s="23"/>
      <c r="E29" s="23"/>
      <c r="F29" s="23"/>
      <c r="G29" s="24"/>
      <c r="H29" s="23"/>
      <c r="I29" s="23"/>
      <c r="J29" s="23"/>
      <c r="K29" s="23"/>
      <c r="L29" s="24"/>
      <c r="M29" s="23"/>
      <c r="N29" s="23"/>
      <c r="O29" s="23"/>
      <c r="P29" s="23"/>
      <c r="Q29" s="24"/>
      <c r="R29" s="223">
        <v>0</v>
      </c>
      <c r="S29" s="223">
        <v>0</v>
      </c>
      <c r="T29" s="223">
        <v>0</v>
      </c>
      <c r="U29" s="223">
        <v>0</v>
      </c>
      <c r="V29" s="55">
        <f t="shared" si="17"/>
        <v>0</v>
      </c>
      <c r="W29" s="54">
        <v>1.8</v>
      </c>
      <c r="X29" s="54">
        <v>7.8999999999999986</v>
      </c>
      <c r="Y29" s="54">
        <v>6.7000000000000028</v>
      </c>
      <c r="Z29" s="54">
        <v>4.5000000000000231</v>
      </c>
      <c r="AA29" s="55">
        <f t="shared" si="18"/>
        <v>20.900000000000027</v>
      </c>
      <c r="AB29" s="54">
        <v>9</v>
      </c>
      <c r="AC29" s="54">
        <v>3</v>
      </c>
      <c r="AD29" s="54">
        <v>5</v>
      </c>
      <c r="AE29" s="54">
        <v>8</v>
      </c>
      <c r="AF29" s="55">
        <v>8</v>
      </c>
      <c r="AG29" s="54">
        <v>12</v>
      </c>
      <c r="AH29" s="54">
        <v>9</v>
      </c>
      <c r="AI29" s="54">
        <v>10</v>
      </c>
      <c r="AJ29" s="54">
        <v>11</v>
      </c>
      <c r="AK29" s="55">
        <v>11</v>
      </c>
      <c r="AL29" s="82"/>
      <c r="AM29" s="10"/>
      <c r="AN29" s="10"/>
      <c r="AO29" s="10"/>
      <c r="AP29" s="10"/>
      <c r="AQ29" s="10"/>
      <c r="AR29" s="10"/>
    </row>
    <row r="30" spans="1:44" s="284" customFormat="1" ht="11" customHeight="1" collapsed="1" x14ac:dyDescent="0.15">
      <c r="A30" s="234" t="s">
        <v>74</v>
      </c>
      <c r="B30" s="277"/>
      <c r="C30" s="278"/>
      <c r="D30" s="278"/>
      <c r="E30" s="278"/>
      <c r="F30" s="278"/>
      <c r="G30" s="279"/>
      <c r="H30" s="278"/>
      <c r="I30" s="278"/>
      <c r="J30" s="278"/>
      <c r="K30" s="278"/>
      <c r="L30" s="279"/>
      <c r="M30" s="278"/>
      <c r="N30" s="278"/>
      <c r="O30" s="278"/>
      <c r="P30" s="278"/>
      <c r="Q30" s="279"/>
      <c r="R30" s="280">
        <f t="shared" ref="R30:AK30" si="22">R27/R16</f>
        <v>0.10643015521064295</v>
      </c>
      <c r="S30" s="280">
        <f t="shared" si="22"/>
        <v>0.21224489795918353</v>
      </c>
      <c r="T30" s="280">
        <f t="shared" si="22"/>
        <v>0.10843373493975919</v>
      </c>
      <c r="U30" s="280">
        <f t="shared" si="22"/>
        <v>0.21638655462184866</v>
      </c>
      <c r="V30" s="281">
        <f t="shared" si="22"/>
        <v>0.16375545851528381</v>
      </c>
      <c r="W30" s="282">
        <f t="shared" si="22"/>
        <v>0.19569892473118292</v>
      </c>
      <c r="X30" s="282">
        <f t="shared" si="22"/>
        <v>0.16772823779193205</v>
      </c>
      <c r="Y30" s="282">
        <f t="shared" si="22"/>
        <v>0.14408602150537642</v>
      </c>
      <c r="Z30" s="282">
        <f t="shared" si="22"/>
        <v>8.8932806324111088E-2</v>
      </c>
      <c r="AA30" s="281">
        <f t="shared" si="22"/>
        <v>0.14787624541164146</v>
      </c>
      <c r="AB30" s="282">
        <f t="shared" si="22"/>
        <v>0.23728813559322035</v>
      </c>
      <c r="AC30" s="282">
        <f t="shared" si="22"/>
        <v>0.18965517241379309</v>
      </c>
      <c r="AD30" s="283">
        <f t="shared" si="22"/>
        <v>0.21428571428571427</v>
      </c>
      <c r="AE30" s="282">
        <f t="shared" si="22"/>
        <v>0.13114754098360656</v>
      </c>
      <c r="AF30" s="281">
        <f t="shared" si="22"/>
        <v>0.19230769230769232</v>
      </c>
      <c r="AG30" s="282">
        <f t="shared" si="22"/>
        <v>0.2</v>
      </c>
      <c r="AH30" s="282">
        <f t="shared" si="22"/>
        <v>0.16666666666666666</v>
      </c>
      <c r="AI30" s="282">
        <f t="shared" si="22"/>
        <v>0.18181818181818182</v>
      </c>
      <c r="AJ30" s="282">
        <f t="shared" si="22"/>
        <v>0.17460317460317459</v>
      </c>
      <c r="AK30" s="281">
        <f t="shared" si="22"/>
        <v>0.18103448275862069</v>
      </c>
    </row>
    <row r="31" spans="1:44" ht="11" customHeight="1" x14ac:dyDescent="0.15">
      <c r="A31" s="38" t="s">
        <v>57</v>
      </c>
      <c r="B31" s="22"/>
      <c r="C31" s="23"/>
      <c r="D31" s="285"/>
      <c r="E31" s="285"/>
      <c r="F31" s="285"/>
      <c r="G31" s="286"/>
      <c r="H31" s="287"/>
      <c r="I31" s="287"/>
      <c r="J31" s="287"/>
      <c r="K31" s="287"/>
      <c r="L31" s="288"/>
      <c r="M31" s="287"/>
      <c r="N31" s="287"/>
      <c r="O31" s="287"/>
      <c r="P31" s="287"/>
      <c r="Q31" s="288"/>
      <c r="R31" s="231">
        <f>IFERROR((R27-M27)/M27,0)</f>
        <v>0</v>
      </c>
      <c r="S31" s="231">
        <f>IFERROR((S27-N27)/N27,0)</f>
        <v>0</v>
      </c>
      <c r="T31" s="231">
        <f>IFERROR((T27-O27)/O27,0)</f>
        <v>0</v>
      </c>
      <c r="U31" s="231">
        <f>IFERROR((U27-P27)/P27,0)</f>
        <v>0</v>
      </c>
      <c r="V31" s="52">
        <f>IFERROR((V27-Q27)/Q27,0)</f>
        <v>0</v>
      </c>
      <c r="W31" s="51">
        <f t="shared" ref="W31:AI31" si="23">IFERROR((W27-R27)/R27,0)</f>
        <v>0.89583333333333548</v>
      </c>
      <c r="X31" s="51">
        <f t="shared" si="23"/>
        <v>-0.24038461538461489</v>
      </c>
      <c r="Y31" s="51">
        <f t="shared" si="23"/>
        <v>0.48888888888888715</v>
      </c>
      <c r="Z31" s="51">
        <f t="shared" si="23"/>
        <v>-0.56310679611650238</v>
      </c>
      <c r="AA31" s="52">
        <f t="shared" si="23"/>
        <v>-5.9999999999998624E-2</v>
      </c>
      <c r="AB31" s="289" t="s">
        <v>263</v>
      </c>
      <c r="AC31" s="289" t="s">
        <v>263</v>
      </c>
      <c r="AD31" s="264" t="s">
        <v>263</v>
      </c>
      <c r="AE31" s="289" t="s">
        <v>263</v>
      </c>
      <c r="AF31" s="290" t="s">
        <v>263</v>
      </c>
      <c r="AG31" s="51">
        <f t="shared" si="23"/>
        <v>-0.14285714285714285</v>
      </c>
      <c r="AH31" s="51">
        <f t="shared" si="23"/>
        <v>-0.18181818181818182</v>
      </c>
      <c r="AI31" s="51">
        <f t="shared" si="23"/>
        <v>-0.16666666666666666</v>
      </c>
      <c r="AJ31" s="289" t="s">
        <v>263</v>
      </c>
      <c r="AK31" s="290" t="s">
        <v>263</v>
      </c>
      <c r="AL31" s="10"/>
      <c r="AM31" s="10"/>
      <c r="AN31" s="10"/>
      <c r="AO31" s="10"/>
      <c r="AP31" s="10"/>
      <c r="AQ31" s="10"/>
      <c r="AR31" s="10"/>
    </row>
    <row r="32" spans="1:44" ht="11" customHeight="1" x14ac:dyDescent="0.15">
      <c r="A32" s="38"/>
      <c r="B32" s="22"/>
      <c r="C32" s="23"/>
      <c r="D32" s="285"/>
      <c r="E32" s="285"/>
      <c r="F32" s="285"/>
      <c r="G32" s="286"/>
      <c r="H32" s="287"/>
      <c r="I32" s="287"/>
      <c r="J32" s="287"/>
      <c r="K32" s="287"/>
      <c r="L32" s="288"/>
      <c r="M32" s="287"/>
      <c r="N32" s="287"/>
      <c r="O32" s="287"/>
      <c r="P32" s="287"/>
      <c r="Q32" s="288"/>
      <c r="R32" s="231"/>
      <c r="S32" s="231"/>
      <c r="T32" s="231"/>
      <c r="U32" s="231"/>
      <c r="V32" s="52"/>
      <c r="W32" s="51"/>
      <c r="X32" s="51"/>
      <c r="Y32" s="51"/>
      <c r="Z32" s="51"/>
      <c r="AA32" s="52"/>
      <c r="AB32" s="289"/>
      <c r="AC32" s="289"/>
      <c r="AD32" s="264"/>
      <c r="AE32" s="289"/>
      <c r="AF32" s="290"/>
      <c r="AG32" s="51"/>
      <c r="AH32" s="51"/>
      <c r="AI32" s="51"/>
      <c r="AJ32" s="289"/>
      <c r="AK32" s="290"/>
      <c r="AL32" s="10"/>
      <c r="AM32" s="10"/>
      <c r="AN32" s="10"/>
      <c r="AO32" s="10"/>
      <c r="AP32" s="10"/>
      <c r="AQ32" s="10"/>
      <c r="AR32" s="10"/>
    </row>
    <row r="33" spans="1:44" ht="11" customHeight="1" x14ac:dyDescent="0.15">
      <c r="A33" s="38"/>
      <c r="B33" s="22"/>
      <c r="C33" s="23"/>
      <c r="D33" s="23"/>
      <c r="E33" s="23"/>
      <c r="F33" s="23"/>
      <c r="G33" s="23"/>
      <c r="H33" s="41"/>
      <c r="I33" s="41"/>
      <c r="J33" s="41"/>
      <c r="K33" s="41"/>
      <c r="L33" s="41"/>
      <c r="M33" s="41"/>
      <c r="N33" s="41"/>
      <c r="O33" s="41"/>
      <c r="P33" s="41"/>
      <c r="Q33" s="41"/>
      <c r="R33" s="41"/>
      <c r="S33" s="41"/>
      <c r="T33" s="41"/>
      <c r="U33" s="41"/>
      <c r="V33" s="41"/>
      <c r="W33" s="41"/>
      <c r="X33" s="41"/>
      <c r="Y33" s="41"/>
      <c r="Z33" s="41"/>
      <c r="AA33" s="41"/>
      <c r="AB33" s="41"/>
      <c r="AC33" s="41"/>
      <c r="AD33" s="261"/>
      <c r="AE33" s="41"/>
      <c r="AF33" s="41"/>
      <c r="AG33" s="41"/>
      <c r="AH33" s="41"/>
      <c r="AI33" s="41"/>
      <c r="AJ33" s="41"/>
      <c r="AK33" s="41"/>
      <c r="AL33" s="10"/>
      <c r="AM33" s="10"/>
      <c r="AN33" s="10"/>
      <c r="AO33" s="10"/>
      <c r="AP33" s="10"/>
      <c r="AQ33" s="10"/>
      <c r="AR33" s="10"/>
    </row>
    <row r="34" spans="1:44" ht="11" customHeight="1" x14ac:dyDescent="0.15">
      <c r="A34" s="38"/>
      <c r="B34" s="22"/>
      <c r="C34" s="23"/>
      <c r="D34" s="23"/>
      <c r="E34" s="23"/>
      <c r="F34" s="23"/>
      <c r="G34" s="23"/>
      <c r="H34" s="41"/>
      <c r="I34" s="41"/>
      <c r="J34" s="41"/>
      <c r="K34" s="41"/>
      <c r="L34" s="41"/>
      <c r="M34" s="41"/>
      <c r="N34" s="41"/>
      <c r="O34" s="41"/>
      <c r="P34" s="41"/>
      <c r="Q34" s="41"/>
      <c r="R34" s="41"/>
      <c r="S34" s="41"/>
      <c r="T34" s="41"/>
      <c r="U34" s="41"/>
      <c r="V34" s="41"/>
      <c r="W34" s="41"/>
      <c r="X34" s="41"/>
      <c r="Y34" s="41"/>
      <c r="Z34" s="41"/>
      <c r="AA34" s="41"/>
      <c r="AB34" s="41"/>
      <c r="AC34" s="41"/>
      <c r="AD34" s="261"/>
      <c r="AE34" s="41"/>
      <c r="AF34" s="41"/>
      <c r="AG34" s="41"/>
      <c r="AH34" s="41"/>
      <c r="AI34" s="41"/>
      <c r="AJ34" s="41"/>
      <c r="AK34" s="41"/>
      <c r="AL34" s="10"/>
      <c r="AM34" s="10"/>
      <c r="AN34" s="10"/>
      <c r="AO34" s="10"/>
      <c r="AP34" s="10"/>
      <c r="AQ34" s="10"/>
      <c r="AR34" s="10"/>
    </row>
    <row r="35" spans="1:44" ht="11" customHeight="1" thickBot="1" x14ac:dyDescent="0.2">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0"/>
      <c r="AM35" s="10"/>
      <c r="AN35" s="10"/>
      <c r="AO35" s="10"/>
      <c r="AP35" s="10"/>
      <c r="AQ35" s="10"/>
      <c r="AR35" s="10"/>
    </row>
    <row r="36" spans="1:44" s="83" customFormat="1" ht="11" customHeight="1" x14ac:dyDescent="0.2">
      <c r="A36" s="159" t="s">
        <v>96</v>
      </c>
      <c r="B36" s="144"/>
      <c r="C36" s="23"/>
      <c r="D36" s="23"/>
      <c r="E36" s="23"/>
      <c r="F36" s="23"/>
      <c r="G36" s="24"/>
      <c r="H36" s="23"/>
      <c r="I36" s="23"/>
      <c r="J36" s="23"/>
      <c r="K36" s="23"/>
      <c r="L36" s="24"/>
      <c r="M36" s="23"/>
      <c r="N36" s="23"/>
      <c r="O36" s="23"/>
      <c r="P36" s="23"/>
      <c r="Q36" s="24"/>
      <c r="R36" s="146">
        <v>0.9</v>
      </c>
      <c r="S36" s="146">
        <v>1.8000000000000003</v>
      </c>
      <c r="T36" s="146">
        <v>1.5</v>
      </c>
      <c r="U36" s="146">
        <v>0.79999999999999938</v>
      </c>
      <c r="V36" s="232">
        <f>SUM(R36:U36)</f>
        <v>5</v>
      </c>
      <c r="W36" s="146">
        <v>0.8</v>
      </c>
      <c r="X36" s="146">
        <v>0.5</v>
      </c>
      <c r="Y36" s="146">
        <v>0.7</v>
      </c>
      <c r="Z36" s="146">
        <v>0.79999999999999982</v>
      </c>
      <c r="AA36" s="232">
        <f>SUM(W36:Z36)</f>
        <v>2.8</v>
      </c>
      <c r="AB36" s="146">
        <v>0</v>
      </c>
      <c r="AC36" s="146">
        <v>1</v>
      </c>
      <c r="AD36" s="146">
        <v>0</v>
      </c>
      <c r="AE36" s="146">
        <v>4</v>
      </c>
      <c r="AF36" s="232">
        <f>SUM(AB36:AE36)</f>
        <v>5</v>
      </c>
      <c r="AG36" s="146">
        <v>1</v>
      </c>
      <c r="AH36" s="146">
        <v>0</v>
      </c>
      <c r="AI36" s="146">
        <v>3</v>
      </c>
      <c r="AJ36" s="146">
        <v>2</v>
      </c>
      <c r="AK36" s="232">
        <f>SUM(AG36:AJ36)</f>
        <v>6</v>
      </c>
    </row>
    <row r="37" spans="1:44" s="82" customFormat="1" ht="11" customHeight="1" x14ac:dyDescent="0.15">
      <c r="A37" s="84"/>
      <c r="B37" s="13"/>
      <c r="G37" s="119"/>
      <c r="H37" s="119"/>
      <c r="I37" s="119"/>
      <c r="J37" s="119"/>
      <c r="K37" s="119"/>
      <c r="L37" s="119"/>
      <c r="M37" s="119"/>
      <c r="N37" s="119"/>
      <c r="O37" s="119"/>
      <c r="P37" s="119"/>
      <c r="Q37" s="119"/>
      <c r="R37" s="291"/>
      <c r="S37" s="291"/>
      <c r="T37" s="291"/>
      <c r="U37" s="291"/>
      <c r="V37" s="291"/>
      <c r="W37" s="291"/>
      <c r="X37" s="291"/>
      <c r="Y37" s="291"/>
      <c r="Z37" s="291"/>
      <c r="AA37" s="458"/>
      <c r="AB37" s="291"/>
      <c r="AC37" s="291"/>
      <c r="AD37" s="291"/>
      <c r="AE37" s="291"/>
      <c r="AF37" s="459"/>
      <c r="AG37" s="291"/>
      <c r="AH37" s="160"/>
      <c r="AI37" s="160"/>
      <c r="AJ37" s="291"/>
      <c r="AK37" s="459"/>
    </row>
    <row r="38" spans="1:44" s="5" customFormat="1" ht="11.25" customHeight="1" x14ac:dyDescent="0.2">
      <c r="A38"/>
      <c r="B38"/>
      <c r="C38"/>
      <c r="D38"/>
      <c r="E38"/>
      <c r="F38"/>
      <c r="G38"/>
      <c r="H38"/>
      <c r="I38"/>
      <c r="J38"/>
      <c r="K38"/>
      <c r="L38"/>
      <c r="M38"/>
      <c r="N38"/>
      <c r="O38"/>
      <c r="P38"/>
      <c r="Q38"/>
      <c r="R38"/>
      <c r="S38"/>
      <c r="T38"/>
      <c r="U38"/>
      <c r="V38"/>
      <c r="W38"/>
      <c r="X38"/>
      <c r="Y38"/>
      <c r="Z38"/>
      <c r="AA38" s="292"/>
      <c r="AB38"/>
      <c r="AC38"/>
      <c r="AD38"/>
      <c r="AE38"/>
      <c r="AF38"/>
      <c r="AG38"/>
      <c r="AH38"/>
      <c r="AI38"/>
      <c r="AJ38"/>
      <c r="AK38"/>
      <c r="AL38"/>
      <c r="AM38"/>
      <c r="AN38"/>
      <c r="AO38"/>
      <c r="AP38"/>
      <c r="AQ38"/>
      <c r="AR38"/>
    </row>
    <row r="39" spans="1:44" s="5" customFormat="1" ht="11.25" customHeight="1" x14ac:dyDescent="0.2">
      <c r="A39"/>
      <c r="B39"/>
      <c r="C39"/>
      <c r="D39"/>
      <c r="E39"/>
      <c r="F39"/>
      <c r="G39"/>
      <c r="H39"/>
      <c r="I39"/>
      <c r="J39"/>
      <c r="K39"/>
      <c r="L39"/>
      <c r="M39"/>
      <c r="N39"/>
      <c r="O39"/>
      <c r="P39"/>
      <c r="Q39"/>
      <c r="R39"/>
      <c r="S39"/>
      <c r="T39"/>
      <c r="U39"/>
      <c r="V39"/>
      <c r="W39"/>
      <c r="X39"/>
      <c r="Y39"/>
      <c r="Z39"/>
      <c r="AA39" s="292"/>
      <c r="AB39"/>
      <c r="AC39"/>
      <c r="AD39"/>
      <c r="AE39"/>
      <c r="AF39"/>
      <c r="AG39"/>
      <c r="AH39"/>
      <c r="AI39"/>
      <c r="AJ39"/>
      <c r="AK39"/>
      <c r="AL39"/>
      <c r="AM39"/>
      <c r="AN39"/>
      <c r="AO39"/>
      <c r="AP39"/>
      <c r="AQ39"/>
      <c r="AR3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E355-0823-4EEC-82E1-491348EE66F8}">
  <sheetPr>
    <tabColor rgb="FF27E2CC"/>
  </sheetPr>
  <dimension ref="A1:AT133"/>
  <sheetViews>
    <sheetView zoomScale="70" zoomScaleNormal="70" workbookViewId="0">
      <pane xSplit="2" ySplit="1" topLeftCell="C2" activePane="bottomRight" state="frozen"/>
      <selection pane="topRight"/>
      <selection pane="bottomLeft"/>
      <selection pane="bottomRight" activeCell="AM24" sqref="AM24"/>
    </sheetView>
  </sheetViews>
  <sheetFormatPr baseColWidth="10" defaultColWidth="8.6640625" defaultRowHeight="15" outlineLevelRow="1" outlineLevelCol="1" x14ac:dyDescent="0.2"/>
  <cols>
    <col min="1" max="1" width="2.5" customWidth="1"/>
    <col min="2" max="2" width="44.33203125" customWidth="1"/>
    <col min="3" max="6" width="7.5" hidden="1" customWidth="1" outlineLevel="1"/>
    <col min="7" max="7" width="7.5" customWidth="1" collapsed="1"/>
    <col min="8" max="11" width="7.5" hidden="1" customWidth="1" outlineLevel="1"/>
    <col min="12" max="12" width="7.5" customWidth="1" collapsed="1"/>
    <col min="13"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8.33203125" customWidth="1" collapsed="1"/>
    <col min="33" max="33" width="7.5" hidden="1" customWidth="1" outlineLevel="1"/>
    <col min="34" max="35" width="8.5" hidden="1" customWidth="1" outlineLevel="1"/>
    <col min="36" max="36" width="7.5" hidden="1" customWidth="1" outlineLevel="1"/>
    <col min="37" max="37" width="8.33203125" customWidth="1" collapsed="1"/>
    <col min="38" max="43" width="8.6640625" style="82"/>
    <col min="44" max="16384" width="8.6640625" style="10"/>
  </cols>
  <sheetData>
    <row r="1" spans="1:43" s="5" customFormat="1" ht="16.25" customHeight="1" x14ac:dyDescent="0.15">
      <c r="A1" s="3" t="s">
        <v>264</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c r="AP1" s="13"/>
      <c r="AQ1" s="13"/>
    </row>
    <row r="2" spans="1:43" s="15" customFormat="1" ht="11" customHeight="1" x14ac:dyDescent="0.15">
      <c r="A2" s="14"/>
      <c r="C2" s="16"/>
      <c r="D2" s="16"/>
      <c r="E2" s="16"/>
      <c r="F2" s="16"/>
      <c r="G2" s="16"/>
      <c r="H2" s="16"/>
      <c r="I2" s="16"/>
      <c r="J2" s="16"/>
      <c r="K2" s="16"/>
      <c r="Q2" s="293" t="s">
        <v>265</v>
      </c>
      <c r="R2" s="16"/>
      <c r="S2" s="16"/>
      <c r="T2" s="16"/>
      <c r="U2" s="16"/>
      <c r="V2" s="16"/>
      <c r="W2" s="16"/>
      <c r="X2" s="16"/>
      <c r="Y2" s="16"/>
      <c r="Z2" s="16"/>
      <c r="AA2" s="16"/>
      <c r="AB2" s="16"/>
      <c r="AC2" s="16"/>
      <c r="AD2" s="16"/>
      <c r="AE2" s="16"/>
      <c r="AF2" s="16"/>
      <c r="AG2" s="16"/>
      <c r="AH2" s="16"/>
      <c r="AI2" s="16"/>
      <c r="AJ2" s="16"/>
      <c r="AK2" s="16"/>
      <c r="AL2" s="191"/>
      <c r="AM2" s="191"/>
      <c r="AN2" s="191"/>
      <c r="AO2" s="191"/>
      <c r="AP2" s="191"/>
      <c r="AQ2" s="191"/>
    </row>
    <row r="3" spans="1:43" s="13" customFormat="1" ht="11.25" customHeight="1" x14ac:dyDescent="0.15">
      <c r="A3" s="118" t="s">
        <v>50</v>
      </c>
      <c r="B3" s="160"/>
      <c r="C3" s="160"/>
      <c r="D3" s="160"/>
      <c r="E3" s="160"/>
      <c r="F3" s="160"/>
      <c r="G3" s="160"/>
      <c r="H3" s="160"/>
      <c r="I3" s="160"/>
      <c r="J3" s="160"/>
      <c r="K3" s="160"/>
      <c r="L3" s="160"/>
      <c r="M3" s="160"/>
      <c r="N3" s="160"/>
      <c r="O3" s="160"/>
      <c r="P3" s="160"/>
      <c r="Q3" s="293" t="s">
        <v>266</v>
      </c>
      <c r="R3" s="160"/>
      <c r="S3" s="160"/>
      <c r="T3" s="160"/>
      <c r="U3" s="160"/>
      <c r="V3" s="160"/>
      <c r="W3" s="160"/>
      <c r="X3" s="160"/>
      <c r="Y3" s="160"/>
      <c r="Z3" s="160"/>
      <c r="AA3" s="294"/>
      <c r="AB3" s="160"/>
      <c r="AC3" s="160"/>
      <c r="AD3" s="160"/>
      <c r="AE3" s="160"/>
      <c r="AF3" s="160"/>
      <c r="AG3" s="160"/>
      <c r="AH3" s="160"/>
      <c r="AI3" s="160"/>
      <c r="AJ3" s="160"/>
      <c r="AK3" s="160"/>
    </row>
    <row r="4" spans="1:43" s="29" customFormat="1" ht="11.25" customHeight="1" x14ac:dyDescent="0.15">
      <c r="A4" s="47" t="s">
        <v>52</v>
      </c>
      <c r="B4" s="47"/>
      <c r="C4" s="48"/>
      <c r="D4" s="48"/>
      <c r="E4" s="48"/>
      <c r="F4" s="48"/>
      <c r="G4" s="49"/>
      <c r="H4" s="48"/>
      <c r="I4" s="48"/>
      <c r="J4" s="48"/>
      <c r="K4" s="48"/>
      <c r="L4" s="49"/>
      <c r="M4" s="48"/>
      <c r="N4" s="48"/>
      <c r="O4" s="48"/>
      <c r="P4" s="48"/>
      <c r="Q4" s="49"/>
      <c r="R4" s="48">
        <v>1037.3000000000002</v>
      </c>
      <c r="S4" s="48">
        <v>968.6</v>
      </c>
      <c r="T4" s="48">
        <v>1089.8999999999999</v>
      </c>
      <c r="U4" s="48">
        <v>995.09999999999991</v>
      </c>
      <c r="V4" s="49">
        <f>SUM(R4:U4)</f>
        <v>4090.9</v>
      </c>
      <c r="W4" s="48">
        <v>1017.5999999999999</v>
      </c>
      <c r="X4" s="48">
        <v>980.3</v>
      </c>
      <c r="Y4" s="48">
        <v>956.49999999999977</v>
      </c>
      <c r="Z4" s="48">
        <v>975.30000000000018</v>
      </c>
      <c r="AA4" s="49">
        <f>SUM(W4:Z4)</f>
        <v>3929.7</v>
      </c>
      <c r="AB4" s="48">
        <v>958</v>
      </c>
      <c r="AC4" s="48">
        <v>1017</v>
      </c>
      <c r="AD4" s="48">
        <v>981</v>
      </c>
      <c r="AE4" s="48">
        <v>1060</v>
      </c>
      <c r="AF4" s="49">
        <f>SUM(AB4:AE4)</f>
        <v>4016</v>
      </c>
      <c r="AG4" s="48">
        <v>1017</v>
      </c>
      <c r="AH4" s="48">
        <v>1091</v>
      </c>
      <c r="AI4" s="48">
        <v>974</v>
      </c>
      <c r="AJ4" s="48">
        <v>1009</v>
      </c>
      <c r="AK4" s="49">
        <f>SUM(AG4:AJ4)</f>
        <v>4091</v>
      </c>
      <c r="AL4" s="118"/>
      <c r="AM4" s="83"/>
      <c r="AN4" s="83"/>
      <c r="AO4" s="83"/>
      <c r="AP4" s="83"/>
      <c r="AQ4" s="83"/>
    </row>
    <row r="5" spans="1:43" ht="11.25" hidden="1" customHeight="1" outlineLevel="1" x14ac:dyDescent="0.15">
      <c r="A5" s="10"/>
      <c r="B5" s="44" t="s">
        <v>267</v>
      </c>
      <c r="C5" s="36"/>
      <c r="D5" s="36"/>
      <c r="E5" s="36"/>
      <c r="F5" s="36"/>
      <c r="G5" s="45"/>
      <c r="H5" s="54"/>
      <c r="I5" s="36"/>
      <c r="J5" s="36"/>
      <c r="K5" s="36"/>
      <c r="L5" s="45"/>
      <c r="M5" s="36"/>
      <c r="N5" s="36"/>
      <c r="O5" s="36"/>
      <c r="P5" s="36"/>
      <c r="Q5" s="45"/>
      <c r="R5" s="223">
        <f>R4</f>
        <v>1037.3000000000002</v>
      </c>
      <c r="S5" s="223">
        <f t="shared" ref="S5:V5" si="0">S4</f>
        <v>968.6</v>
      </c>
      <c r="T5" s="223">
        <f t="shared" si="0"/>
        <v>1089.8999999999999</v>
      </c>
      <c r="U5" s="223">
        <f t="shared" si="0"/>
        <v>995.09999999999991</v>
      </c>
      <c r="V5" s="45">
        <f t="shared" si="0"/>
        <v>4090.9</v>
      </c>
      <c r="W5" s="223">
        <f>W4-W6</f>
        <v>451.59999999999991</v>
      </c>
      <c r="X5" s="223"/>
      <c r="Y5" s="223"/>
      <c r="Z5" s="223"/>
      <c r="AA5" s="45">
        <f>SUM(W5:Z5)</f>
        <v>451.59999999999991</v>
      </c>
      <c r="AB5" s="36"/>
      <c r="AC5" s="36"/>
      <c r="AD5" s="36"/>
      <c r="AE5" s="36"/>
      <c r="AF5" s="45"/>
      <c r="AG5" s="36"/>
      <c r="AH5" s="36"/>
      <c r="AI5" s="36"/>
      <c r="AJ5" s="36"/>
      <c r="AK5" s="45"/>
      <c r="AL5" s="160"/>
    </row>
    <row r="6" spans="1:43" ht="11.25" hidden="1" customHeight="1" outlineLevel="1" x14ac:dyDescent="0.15">
      <c r="A6" s="44"/>
      <c r="B6" s="44" t="s">
        <v>253</v>
      </c>
      <c r="C6" s="54"/>
      <c r="D6" s="54"/>
      <c r="E6" s="54"/>
      <c r="F6" s="54"/>
      <c r="G6" s="55"/>
      <c r="H6" s="54"/>
      <c r="I6" s="54"/>
      <c r="J6" s="54"/>
      <c r="K6" s="54"/>
      <c r="L6" s="55"/>
      <c r="M6" s="54"/>
      <c r="N6" s="54"/>
      <c r="O6" s="54"/>
      <c r="P6" s="54"/>
      <c r="Q6" s="55"/>
      <c r="R6" s="131"/>
      <c r="S6" s="131"/>
      <c r="T6" s="131"/>
      <c r="U6" s="131"/>
      <c r="V6" s="55"/>
      <c r="W6" s="131">
        <v>566</v>
      </c>
      <c r="X6" s="131">
        <f>X4</f>
        <v>980.3</v>
      </c>
      <c r="Y6" s="131">
        <f t="shared" ref="Y6:AE6" si="1">Y4</f>
        <v>956.49999999999977</v>
      </c>
      <c r="Z6" s="131">
        <f t="shared" si="1"/>
        <v>975.30000000000018</v>
      </c>
      <c r="AA6" s="55">
        <f>SUM(W6:Z6)</f>
        <v>3478.1</v>
      </c>
      <c r="AB6" s="54">
        <f t="shared" si="1"/>
        <v>958</v>
      </c>
      <c r="AC6" s="54">
        <f t="shared" si="1"/>
        <v>1017</v>
      </c>
      <c r="AD6" s="54">
        <f t="shared" si="1"/>
        <v>981</v>
      </c>
      <c r="AE6" s="54">
        <f t="shared" si="1"/>
        <v>1060</v>
      </c>
      <c r="AF6" s="55">
        <f>SUM(AB6:AE6)</f>
        <v>4016</v>
      </c>
      <c r="AG6" s="54">
        <f t="shared" ref="AG6:AJ6" si="2">AG4</f>
        <v>1017</v>
      </c>
      <c r="AH6" s="54">
        <f t="shared" si="2"/>
        <v>1091</v>
      </c>
      <c r="AI6" s="54">
        <f t="shared" si="2"/>
        <v>974</v>
      </c>
      <c r="AJ6" s="54">
        <f t="shared" si="2"/>
        <v>1009</v>
      </c>
      <c r="AK6" s="55">
        <f>SUM(AG6:AJ6)</f>
        <v>4091</v>
      </c>
      <c r="AL6" s="160"/>
    </row>
    <row r="7" spans="1:43" s="43" customFormat="1" ht="11.25" customHeight="1" collapsed="1" x14ac:dyDescent="0.15">
      <c r="A7" s="38" t="s">
        <v>57</v>
      </c>
      <c r="B7" s="38"/>
      <c r="C7" s="39"/>
      <c r="D7" s="39"/>
      <c r="E7" s="39"/>
      <c r="F7" s="39"/>
      <c r="G7" s="40"/>
      <c r="H7" s="51"/>
      <c r="I7" s="51"/>
      <c r="J7" s="51"/>
      <c r="K7" s="51"/>
      <c r="L7" s="52"/>
      <c r="M7" s="51"/>
      <c r="N7" s="51"/>
      <c r="O7" s="51"/>
      <c r="P7" s="51"/>
      <c r="Q7" s="52"/>
      <c r="R7" s="231">
        <f t="shared" ref="R7:AK7" si="3">IFERROR((R4-M4)/M4,0)</f>
        <v>0</v>
      </c>
      <c r="S7" s="231">
        <f t="shared" si="3"/>
        <v>0</v>
      </c>
      <c r="T7" s="231">
        <f t="shared" si="3"/>
        <v>0</v>
      </c>
      <c r="U7" s="231">
        <f t="shared" si="3"/>
        <v>0</v>
      </c>
      <c r="V7" s="52">
        <f t="shared" si="3"/>
        <v>0</v>
      </c>
      <c r="W7" s="231">
        <f t="shared" si="3"/>
        <v>-1.8991612841029855E-2</v>
      </c>
      <c r="X7" s="231">
        <f t="shared" si="3"/>
        <v>1.207928969646906E-2</v>
      </c>
      <c r="Y7" s="231">
        <f t="shared" si="3"/>
        <v>-0.12239655014221498</v>
      </c>
      <c r="Z7" s="231">
        <f t="shared" si="3"/>
        <v>-1.9897497738920439E-2</v>
      </c>
      <c r="AA7" s="52">
        <f t="shared" si="3"/>
        <v>-3.94045320100712E-2</v>
      </c>
      <c r="AB7" s="51">
        <f t="shared" si="3"/>
        <v>-5.8569182389937025E-2</v>
      </c>
      <c r="AC7" s="51">
        <f t="shared" si="3"/>
        <v>3.743751912679797E-2</v>
      </c>
      <c r="AD7" s="51">
        <f t="shared" si="3"/>
        <v>2.5614218504966264E-2</v>
      </c>
      <c r="AE7" s="51">
        <f t="shared" si="3"/>
        <v>8.6845073310775969E-2</v>
      </c>
      <c r="AF7" s="52">
        <f t="shared" si="3"/>
        <v>2.1960963941267828E-2</v>
      </c>
      <c r="AG7" s="51">
        <f t="shared" si="3"/>
        <v>6.1586638830897704E-2</v>
      </c>
      <c r="AH7" s="41">
        <f t="shared" si="3"/>
        <v>7.2763028515240899E-2</v>
      </c>
      <c r="AI7" s="41">
        <f t="shared" si="3"/>
        <v>-7.1355759429153924E-3</v>
      </c>
      <c r="AJ7" s="51">
        <f t="shared" si="3"/>
        <v>-4.8113207547169815E-2</v>
      </c>
      <c r="AK7" s="52">
        <f t="shared" si="3"/>
        <v>1.8675298804780877E-2</v>
      </c>
      <c r="AL7" s="249"/>
      <c r="AM7" s="230"/>
      <c r="AN7" s="230"/>
      <c r="AO7" s="230"/>
      <c r="AP7" s="230"/>
      <c r="AQ7" s="230"/>
    </row>
    <row r="8" spans="1:43" s="230" customFormat="1" ht="11.25" hidden="1" customHeight="1" outlineLevel="1" x14ac:dyDescent="0.15">
      <c r="A8" s="38" t="s">
        <v>254</v>
      </c>
      <c r="B8" s="38"/>
      <c r="C8" s="39"/>
      <c r="D8" s="39"/>
      <c r="E8" s="39"/>
      <c r="F8" s="39"/>
      <c r="G8" s="40"/>
      <c r="H8" s="41"/>
      <c r="I8" s="41"/>
      <c r="J8" s="41"/>
      <c r="K8" s="41"/>
      <c r="L8" s="42"/>
      <c r="M8" s="41"/>
      <c r="N8" s="41"/>
      <c r="O8" s="41"/>
      <c r="P8" s="41"/>
      <c r="Q8" s="42"/>
      <c r="R8" s="228"/>
      <c r="S8" s="228"/>
      <c r="T8" s="228"/>
      <c r="U8" s="228"/>
      <c r="V8" s="42"/>
      <c r="W8" s="228"/>
      <c r="X8" s="228"/>
      <c r="Y8" s="228"/>
      <c r="Z8" s="228"/>
      <c r="AA8" s="42"/>
      <c r="AB8" s="41">
        <v>0</v>
      </c>
      <c r="AC8" s="41">
        <v>-0.05</v>
      </c>
      <c r="AD8" s="41">
        <v>0.01</v>
      </c>
      <c r="AE8" s="41">
        <v>0.05</v>
      </c>
      <c r="AF8" s="42">
        <v>2E-3</v>
      </c>
      <c r="AG8" s="41">
        <v>0.04</v>
      </c>
      <c r="AH8" s="41">
        <v>0.14000000000000001</v>
      </c>
      <c r="AI8" s="41">
        <v>0.02</v>
      </c>
      <c r="AJ8" s="41">
        <v>0.05</v>
      </c>
      <c r="AK8" s="42"/>
      <c r="AL8" s="249"/>
    </row>
    <row r="9" spans="1:43" ht="11.25" customHeight="1" collapsed="1" x14ac:dyDescent="0.15">
      <c r="A9" s="44"/>
      <c r="B9" s="44"/>
      <c r="C9" s="36"/>
      <c r="D9" s="36"/>
      <c r="E9" s="36"/>
      <c r="F9" s="36"/>
      <c r="G9" s="45"/>
      <c r="H9" s="36"/>
      <c r="I9" s="36"/>
      <c r="J9" s="36"/>
      <c r="K9" s="36"/>
      <c r="L9" s="45"/>
      <c r="M9" s="36"/>
      <c r="N9" s="36"/>
      <c r="O9" s="36"/>
      <c r="P9" s="36"/>
      <c r="Q9" s="45"/>
      <c r="R9" s="223"/>
      <c r="S9" s="223"/>
      <c r="T9" s="223"/>
      <c r="U9" s="223"/>
      <c r="V9" s="45"/>
      <c r="W9" s="223"/>
      <c r="X9" s="223"/>
      <c r="Y9" s="223"/>
      <c r="Z9" s="223"/>
      <c r="AA9" s="45"/>
      <c r="AB9" s="36"/>
      <c r="AC9" s="36"/>
      <c r="AD9" s="36"/>
      <c r="AE9" s="36"/>
      <c r="AF9" s="45"/>
      <c r="AG9" s="36"/>
      <c r="AH9" s="36"/>
      <c r="AI9" s="36"/>
      <c r="AJ9" s="36"/>
      <c r="AK9" s="45"/>
      <c r="AL9" s="160"/>
    </row>
    <row r="10" spans="1:43" ht="11" customHeight="1" x14ac:dyDescent="0.15">
      <c r="A10" s="44" t="s">
        <v>58</v>
      </c>
      <c r="B10" s="44"/>
      <c r="C10" s="36"/>
      <c r="D10" s="36"/>
      <c r="E10" s="36"/>
      <c r="F10" s="36"/>
      <c r="G10" s="45"/>
      <c r="H10" s="36"/>
      <c r="I10" s="36"/>
      <c r="J10" s="36"/>
      <c r="K10" s="36"/>
      <c r="L10" s="45"/>
      <c r="M10" s="36"/>
      <c r="N10" s="36"/>
      <c r="O10" s="36"/>
      <c r="P10" s="36"/>
      <c r="Q10" s="45"/>
      <c r="R10" s="223">
        <v>0</v>
      </c>
      <c r="S10" s="223">
        <v>0</v>
      </c>
      <c r="T10" s="223">
        <v>0</v>
      </c>
      <c r="U10" s="223">
        <v>0</v>
      </c>
      <c r="V10" s="45">
        <f>SUM(R10:U10)</f>
        <v>0</v>
      </c>
      <c r="W10" s="223">
        <v>0</v>
      </c>
      <c r="X10" s="223">
        <v>0</v>
      </c>
      <c r="Y10" s="223">
        <v>0</v>
      </c>
      <c r="Z10" s="223">
        <v>0</v>
      </c>
      <c r="AA10" s="45">
        <f>SUM(W10:Z10)</f>
        <v>0</v>
      </c>
      <c r="AB10" s="36">
        <v>0</v>
      </c>
      <c r="AC10" s="36">
        <v>0</v>
      </c>
      <c r="AD10" s="36">
        <v>0</v>
      </c>
      <c r="AE10" s="36">
        <v>0</v>
      </c>
      <c r="AF10" s="45">
        <f>SUM(AB10:AE10)</f>
        <v>0</v>
      </c>
      <c r="AG10" s="36">
        <v>0</v>
      </c>
      <c r="AH10" s="295">
        <v>0</v>
      </c>
      <c r="AI10" s="295">
        <v>0</v>
      </c>
      <c r="AJ10" s="36">
        <v>0</v>
      </c>
      <c r="AK10" s="45">
        <f>SUM(AG10:AJ10)</f>
        <v>0</v>
      </c>
      <c r="AL10" s="160"/>
    </row>
    <row r="11" spans="1:43" ht="11.25" customHeight="1" x14ac:dyDescent="0.15">
      <c r="A11" s="47" t="s">
        <v>59</v>
      </c>
      <c r="B11" s="47"/>
      <c r="C11" s="48"/>
      <c r="D11" s="48"/>
      <c r="E11" s="48"/>
      <c r="F11" s="48"/>
      <c r="G11" s="49"/>
      <c r="H11" s="48"/>
      <c r="I11" s="48"/>
      <c r="J11" s="48"/>
      <c r="K11" s="48"/>
      <c r="L11" s="49"/>
      <c r="M11" s="48"/>
      <c r="N11" s="48"/>
      <c r="O11" s="48"/>
      <c r="P11" s="48"/>
      <c r="Q11" s="49"/>
      <c r="R11" s="48">
        <v>1037.3</v>
      </c>
      <c r="S11" s="48">
        <v>968.60000000000014</v>
      </c>
      <c r="T11" s="48">
        <v>1089.8999999999999</v>
      </c>
      <c r="U11" s="48">
        <v>995.10000000000014</v>
      </c>
      <c r="V11" s="49">
        <f>SUM(R11:U11)</f>
        <v>4090.9000000000005</v>
      </c>
      <c r="W11" s="48">
        <v>1017.6</v>
      </c>
      <c r="X11" s="48">
        <v>980.30000000000007</v>
      </c>
      <c r="Y11" s="48">
        <v>956.50000000000011</v>
      </c>
      <c r="Z11" s="48">
        <v>975.30000000000052</v>
      </c>
      <c r="AA11" s="49">
        <f>SUM(W11:Z11)</f>
        <v>3929.7000000000007</v>
      </c>
      <c r="AB11" s="48">
        <v>958</v>
      </c>
      <c r="AC11" s="48">
        <v>1017</v>
      </c>
      <c r="AD11" s="48">
        <v>981</v>
      </c>
      <c r="AE11" s="48">
        <v>1060</v>
      </c>
      <c r="AF11" s="49">
        <f>SUM(AB11:AE11)</f>
        <v>4016</v>
      </c>
      <c r="AG11" s="48">
        <v>1017</v>
      </c>
      <c r="AH11" s="48">
        <v>1091</v>
      </c>
      <c r="AI11" s="48">
        <v>974</v>
      </c>
      <c r="AJ11" s="48">
        <v>1009</v>
      </c>
      <c r="AK11" s="49">
        <f>SUM(AG11:AJ11)</f>
        <v>4091</v>
      </c>
      <c r="AL11" s="160"/>
    </row>
    <row r="12" spans="1:43" ht="11.25" customHeight="1" x14ac:dyDescent="0.15">
      <c r="A12" s="38" t="s">
        <v>57</v>
      </c>
      <c r="B12" s="38"/>
      <c r="C12" s="39"/>
      <c r="D12" s="39"/>
      <c r="E12" s="39"/>
      <c r="F12" s="39"/>
      <c r="G12" s="40"/>
      <c r="H12" s="51"/>
      <c r="I12" s="51"/>
      <c r="J12" s="51"/>
      <c r="K12" s="51"/>
      <c r="L12" s="52"/>
      <c r="M12" s="51"/>
      <c r="N12" s="51"/>
      <c r="O12" s="51"/>
      <c r="P12" s="51"/>
      <c r="Q12" s="52"/>
      <c r="R12" s="231">
        <f t="shared" ref="R12:AK12" si="4">IFERROR((R11-M11)/M11,0)</f>
        <v>0</v>
      </c>
      <c r="S12" s="231">
        <f t="shared" si="4"/>
        <v>0</v>
      </c>
      <c r="T12" s="231">
        <f t="shared" si="4"/>
        <v>0</v>
      </c>
      <c r="U12" s="231">
        <f t="shared" si="4"/>
        <v>0</v>
      </c>
      <c r="V12" s="52">
        <f t="shared" si="4"/>
        <v>0</v>
      </c>
      <c r="W12" s="231">
        <f t="shared" si="4"/>
        <v>-1.8991612841029532E-2</v>
      </c>
      <c r="X12" s="231">
        <f t="shared" si="4"/>
        <v>1.2079289696469058E-2</v>
      </c>
      <c r="Y12" s="231">
        <f t="shared" si="4"/>
        <v>-0.12239655014221466</v>
      </c>
      <c r="Z12" s="231">
        <f t="shared" si="4"/>
        <v>-1.9897497738920321E-2</v>
      </c>
      <c r="AA12" s="52">
        <f t="shared" si="4"/>
        <v>-3.9404532010071082E-2</v>
      </c>
      <c r="AB12" s="51">
        <f t="shared" si="4"/>
        <v>-5.8569182389937129E-2</v>
      </c>
      <c r="AC12" s="51">
        <f t="shared" si="4"/>
        <v>3.7437519126797845E-2</v>
      </c>
      <c r="AD12" s="51">
        <f t="shared" si="4"/>
        <v>2.56142185049659E-2</v>
      </c>
      <c r="AE12" s="51">
        <f t="shared" si="4"/>
        <v>8.6845073310775595E-2</v>
      </c>
      <c r="AF12" s="52">
        <f t="shared" si="4"/>
        <v>2.1960963941267592E-2</v>
      </c>
      <c r="AG12" s="51">
        <f t="shared" si="4"/>
        <v>6.1586638830897704E-2</v>
      </c>
      <c r="AH12" s="41">
        <f t="shared" si="4"/>
        <v>7.2763028515240899E-2</v>
      </c>
      <c r="AI12" s="41">
        <f t="shared" si="4"/>
        <v>-7.1355759429153924E-3</v>
      </c>
      <c r="AJ12" s="51">
        <f t="shared" si="4"/>
        <v>-4.8113207547169815E-2</v>
      </c>
      <c r="AK12" s="52">
        <f t="shared" si="4"/>
        <v>1.8675298804780877E-2</v>
      </c>
      <c r="AL12" s="160"/>
    </row>
    <row r="13" spans="1:43" ht="11.25" customHeight="1" x14ac:dyDescent="0.15">
      <c r="A13" s="22"/>
      <c r="B13" s="22"/>
      <c r="C13" s="23"/>
      <c r="D13" s="23"/>
      <c r="E13" s="23"/>
      <c r="F13" s="23"/>
      <c r="G13" s="24"/>
      <c r="H13" s="23"/>
      <c r="I13" s="23"/>
      <c r="J13" s="23"/>
      <c r="K13" s="23"/>
      <c r="L13" s="24"/>
      <c r="M13" s="23"/>
      <c r="N13" s="23"/>
      <c r="O13" s="23"/>
      <c r="P13" s="23"/>
      <c r="Q13" s="232"/>
      <c r="R13" s="143"/>
      <c r="S13" s="143"/>
      <c r="T13" s="143"/>
      <c r="U13" s="143"/>
      <c r="V13" s="232"/>
      <c r="W13" s="143"/>
      <c r="X13" s="143"/>
      <c r="Y13" s="143"/>
      <c r="Z13" s="143"/>
      <c r="AA13" s="232"/>
      <c r="AB13" s="23"/>
      <c r="AC13" s="23"/>
      <c r="AD13" s="23"/>
      <c r="AE13" s="23"/>
      <c r="AF13" s="24"/>
      <c r="AG13" s="23"/>
      <c r="AH13" s="168"/>
      <c r="AI13" s="168"/>
      <c r="AJ13" s="23"/>
      <c r="AK13" s="24"/>
      <c r="AL13" s="160"/>
    </row>
    <row r="14" spans="1:43" ht="11.25" customHeight="1" x14ac:dyDescent="0.15">
      <c r="A14" s="44" t="s">
        <v>60</v>
      </c>
      <c r="B14" s="5"/>
      <c r="C14" s="36"/>
      <c r="D14" s="36"/>
      <c r="E14" s="36"/>
      <c r="F14" s="36"/>
      <c r="G14" s="45"/>
      <c r="H14" s="36"/>
      <c r="I14" s="36"/>
      <c r="J14" s="36"/>
      <c r="K14" s="36"/>
      <c r="L14" s="45"/>
      <c r="M14" s="36"/>
      <c r="N14" s="36"/>
      <c r="O14" s="36"/>
      <c r="P14" s="36"/>
      <c r="Q14" s="45"/>
      <c r="R14" s="36">
        <f>R16-R11</f>
        <v>-824.5</v>
      </c>
      <c r="S14" s="36">
        <f t="shared" ref="S14:U14" si="5">S16-S11</f>
        <v>-773.09999999999991</v>
      </c>
      <c r="T14" s="36">
        <f t="shared" si="5"/>
        <v>-873</v>
      </c>
      <c r="U14" s="36">
        <f t="shared" si="5"/>
        <v>-786.09999999999991</v>
      </c>
      <c r="V14" s="45">
        <f>SUM(R14:U14)</f>
        <v>-3256.7</v>
      </c>
      <c r="W14" s="36">
        <f>W16-W11</f>
        <v>-802.40685734487499</v>
      </c>
      <c r="X14" s="36">
        <f t="shared" ref="X14:Z14" si="6">X16-X11</f>
        <v>-769.84980090282249</v>
      </c>
      <c r="Y14" s="36">
        <f t="shared" si="6"/>
        <v>-761.66885303561287</v>
      </c>
      <c r="Z14" s="36">
        <f t="shared" si="6"/>
        <v>-769.14920095696186</v>
      </c>
      <c r="AA14" s="45">
        <f>SUM(W14:Z14)</f>
        <v>-3103.0747122402722</v>
      </c>
      <c r="AB14" s="36">
        <f>AB16-AB11</f>
        <v>-749</v>
      </c>
      <c r="AC14" s="36">
        <f t="shared" ref="AC14:AE14" si="7">AC16-AC11</f>
        <v>-806</v>
      </c>
      <c r="AD14" s="36">
        <f t="shared" si="7"/>
        <v>-745</v>
      </c>
      <c r="AE14" s="36">
        <f t="shared" si="7"/>
        <v>-807</v>
      </c>
      <c r="AF14" s="45">
        <f>SUM(AB14:AE14)</f>
        <v>-3107</v>
      </c>
      <c r="AG14" s="36">
        <f>AG16-AG11</f>
        <v>-799</v>
      </c>
      <c r="AH14" s="36">
        <f t="shared" ref="AH14:AJ14" si="8">AH16-AH11</f>
        <v>-859</v>
      </c>
      <c r="AI14" s="36">
        <f t="shared" si="8"/>
        <v>-724</v>
      </c>
      <c r="AJ14" s="36">
        <f t="shared" si="8"/>
        <v>-747</v>
      </c>
      <c r="AK14" s="45">
        <f>SUM(AG14:AJ14)</f>
        <v>-3129</v>
      </c>
      <c r="AL14" s="160"/>
    </row>
    <row r="15" spans="1:43" s="233" customFormat="1" ht="11.25" hidden="1" customHeight="1" outlineLevel="1" x14ac:dyDescent="0.15">
      <c r="A15" s="268" t="s">
        <v>61</v>
      </c>
      <c r="B15" s="269"/>
      <c r="C15" s="296"/>
      <c r="D15" s="296"/>
      <c r="E15" s="296"/>
      <c r="F15" s="296"/>
      <c r="G15" s="297"/>
      <c r="H15" s="296"/>
      <c r="I15" s="296"/>
      <c r="J15" s="296"/>
      <c r="K15" s="296"/>
      <c r="L15" s="297"/>
      <c r="M15" s="296"/>
      <c r="N15" s="296"/>
      <c r="O15" s="296"/>
      <c r="P15" s="296"/>
      <c r="Q15" s="297"/>
      <c r="R15" s="298">
        <f t="shared" ref="R15:AK15" si="9">IFERROR(-R14/R4,0)</f>
        <v>0.79485201966644159</v>
      </c>
      <c r="S15" s="298">
        <f t="shared" si="9"/>
        <v>0.79816229609746014</v>
      </c>
      <c r="T15" s="298">
        <f t="shared" si="9"/>
        <v>0.80099091659785315</v>
      </c>
      <c r="U15" s="298">
        <f t="shared" si="9"/>
        <v>0.78997085720028137</v>
      </c>
      <c r="V15" s="297">
        <f t="shared" si="9"/>
        <v>0.79608399129775842</v>
      </c>
      <c r="W15" s="298">
        <f t="shared" si="9"/>
        <v>0.7885287513216146</v>
      </c>
      <c r="X15" s="298">
        <f t="shared" si="9"/>
        <v>0.78532061705888256</v>
      </c>
      <c r="Y15" s="298">
        <f t="shared" si="9"/>
        <v>0.79630826245228759</v>
      </c>
      <c r="Z15" s="298">
        <f t="shared" si="9"/>
        <v>0.78862832047263587</v>
      </c>
      <c r="AA15" s="297">
        <f t="shared" si="9"/>
        <v>0.78964671914911377</v>
      </c>
      <c r="AB15" s="296">
        <f t="shared" si="9"/>
        <v>0.78183716075156573</v>
      </c>
      <c r="AC15" s="296">
        <f t="shared" si="9"/>
        <v>0.79252704031465093</v>
      </c>
      <c r="AD15" s="296">
        <f t="shared" si="9"/>
        <v>0.75942915392456678</v>
      </c>
      <c r="AE15" s="296">
        <f t="shared" si="9"/>
        <v>0.76132075471698113</v>
      </c>
      <c r="AF15" s="297">
        <f t="shared" si="9"/>
        <v>0.77365537848605581</v>
      </c>
      <c r="AG15" s="296">
        <f t="shared" si="9"/>
        <v>0.78564405113077684</v>
      </c>
      <c r="AH15" s="272">
        <f t="shared" si="9"/>
        <v>0.78735105407882677</v>
      </c>
      <c r="AI15" s="272">
        <f t="shared" si="9"/>
        <v>0.74332648870636553</v>
      </c>
      <c r="AJ15" s="296">
        <f t="shared" si="9"/>
        <v>0.74033696729435083</v>
      </c>
      <c r="AK15" s="297">
        <f t="shared" si="9"/>
        <v>0.76484967000733317</v>
      </c>
      <c r="AL15" s="266"/>
      <c r="AM15" s="238"/>
      <c r="AN15" s="238"/>
      <c r="AO15" s="238"/>
      <c r="AP15" s="238"/>
      <c r="AQ15" s="238"/>
    </row>
    <row r="16" spans="1:43" ht="11.25" customHeight="1" collapsed="1" x14ac:dyDescent="0.15">
      <c r="A16" s="47" t="s">
        <v>268</v>
      </c>
      <c r="B16" s="60"/>
      <c r="C16" s="48"/>
      <c r="D16" s="48"/>
      <c r="E16" s="48"/>
      <c r="F16" s="48"/>
      <c r="G16" s="49"/>
      <c r="H16" s="48"/>
      <c r="I16" s="48"/>
      <c r="J16" s="48"/>
      <c r="K16" s="48"/>
      <c r="L16" s="49"/>
      <c r="M16" s="48"/>
      <c r="N16" s="48"/>
      <c r="O16" s="48"/>
      <c r="P16" s="48"/>
      <c r="Q16" s="49"/>
      <c r="R16" s="48">
        <v>212.79999999999995</v>
      </c>
      <c r="S16" s="48">
        <v>195.50000000000023</v>
      </c>
      <c r="T16" s="48">
        <v>216.89999999999986</v>
      </c>
      <c r="U16" s="48">
        <v>209.00000000000023</v>
      </c>
      <c r="V16" s="49">
        <f>SUM(R16:U16)</f>
        <v>834.20000000000027</v>
      </c>
      <c r="W16" s="48">
        <v>215.19314265512503</v>
      </c>
      <c r="X16" s="48">
        <v>210.45019909717757</v>
      </c>
      <c r="Y16" s="48">
        <v>194.83114696438724</v>
      </c>
      <c r="Z16" s="48">
        <v>206.15079904303866</v>
      </c>
      <c r="AA16" s="49">
        <f>SUM(W16:Z16)</f>
        <v>826.62528775972851</v>
      </c>
      <c r="AB16" s="48">
        <v>209</v>
      </c>
      <c r="AC16" s="48">
        <v>211</v>
      </c>
      <c r="AD16" s="48">
        <v>236</v>
      </c>
      <c r="AE16" s="48">
        <v>253</v>
      </c>
      <c r="AF16" s="49">
        <f>SUM(AB16:AE16)</f>
        <v>909</v>
      </c>
      <c r="AG16" s="48">
        <v>218</v>
      </c>
      <c r="AH16" s="48">
        <v>232</v>
      </c>
      <c r="AI16" s="48">
        <v>250</v>
      </c>
      <c r="AJ16" s="48">
        <v>262</v>
      </c>
      <c r="AK16" s="49">
        <f>SUM(AG16:AJ16)</f>
        <v>962</v>
      </c>
      <c r="AL16" s="160"/>
    </row>
    <row r="17" spans="1:43" ht="11.25" hidden="1" customHeight="1" outlineLevel="1" x14ac:dyDescent="0.15">
      <c r="A17" s="44" t="s">
        <v>256</v>
      </c>
      <c r="B17" s="114"/>
      <c r="C17" s="23"/>
      <c r="D17" s="23"/>
      <c r="E17" s="23"/>
      <c r="F17" s="23"/>
      <c r="G17" s="24"/>
      <c r="H17" s="23"/>
      <c r="I17" s="23"/>
      <c r="J17" s="23"/>
      <c r="K17" s="23"/>
      <c r="L17" s="24"/>
      <c r="M17" s="23"/>
      <c r="N17" s="23"/>
      <c r="O17" s="23"/>
      <c r="P17" s="23"/>
      <c r="Q17" s="24"/>
      <c r="R17" s="223">
        <v>0</v>
      </c>
      <c r="S17" s="223">
        <v>0</v>
      </c>
      <c r="T17" s="223">
        <v>0</v>
      </c>
      <c r="U17" s="223">
        <v>0</v>
      </c>
      <c r="V17" s="55">
        <f>SUM(R17:U17)</f>
        <v>0</v>
      </c>
      <c r="W17" s="131">
        <v>127</v>
      </c>
      <c r="X17" s="131">
        <f>X16</f>
        <v>210.45019909717757</v>
      </c>
      <c r="Y17" s="131">
        <f t="shared" ref="Y17:Z17" si="10">Y16</f>
        <v>194.83114696438724</v>
      </c>
      <c r="Z17" s="131">
        <f t="shared" si="10"/>
        <v>206.15079904303866</v>
      </c>
      <c r="AA17" s="55">
        <f>SUM(W17:Z17)</f>
        <v>738.43214510460348</v>
      </c>
      <c r="AB17" s="54">
        <f>AB16</f>
        <v>209</v>
      </c>
      <c r="AC17" s="54">
        <f t="shared" ref="AC17:AE17" si="11">AC16</f>
        <v>211</v>
      </c>
      <c r="AD17" s="54">
        <f t="shared" si="11"/>
        <v>236</v>
      </c>
      <c r="AE17" s="54">
        <f t="shared" si="11"/>
        <v>253</v>
      </c>
      <c r="AF17" s="55">
        <f>SUM(AB17:AE17)</f>
        <v>909</v>
      </c>
      <c r="AG17" s="54">
        <f>AG16</f>
        <v>218</v>
      </c>
      <c r="AH17" s="54">
        <f t="shared" ref="AH17:AJ17" si="12">AH16</f>
        <v>232</v>
      </c>
      <c r="AI17" s="54">
        <f t="shared" si="12"/>
        <v>250</v>
      </c>
      <c r="AJ17" s="54">
        <f t="shared" si="12"/>
        <v>262</v>
      </c>
      <c r="AK17" s="55">
        <f>SUM(AG17:AJ17)</f>
        <v>962</v>
      </c>
      <c r="AL17" s="160"/>
    </row>
    <row r="18" spans="1:43" ht="11" customHeight="1" collapsed="1" x14ac:dyDescent="0.15">
      <c r="A18" s="38" t="s">
        <v>64</v>
      </c>
      <c r="B18" s="38"/>
      <c r="C18" s="36"/>
      <c r="D18" s="36"/>
      <c r="E18" s="36"/>
      <c r="F18" s="36"/>
      <c r="G18" s="45"/>
      <c r="H18" s="36"/>
      <c r="I18" s="36"/>
      <c r="J18" s="36"/>
      <c r="K18" s="36"/>
      <c r="L18" s="45"/>
      <c r="M18" s="36"/>
      <c r="N18" s="36"/>
      <c r="O18" s="36"/>
      <c r="P18" s="36"/>
      <c r="Q18" s="45"/>
      <c r="R18" s="223">
        <v>212.79999999999995</v>
      </c>
      <c r="S18" s="223">
        <v>195.50000000000023</v>
      </c>
      <c r="T18" s="223">
        <v>216.89999999999986</v>
      </c>
      <c r="U18" s="223">
        <v>209.00000000000023</v>
      </c>
      <c r="V18" s="45">
        <f>SUM(R18:U18)</f>
        <v>834.20000000000027</v>
      </c>
      <c r="W18" s="223">
        <v>215.19314265512503</v>
      </c>
      <c r="X18" s="223">
        <v>210.45019909717757</v>
      </c>
      <c r="Y18" s="223">
        <v>194.83114696438724</v>
      </c>
      <c r="Z18" s="223">
        <v>206.15079904303866</v>
      </c>
      <c r="AA18" s="45">
        <f>SUM(W18:Z18)</f>
        <v>826.62528775972851</v>
      </c>
      <c r="AB18" s="36">
        <v>209</v>
      </c>
      <c r="AC18" s="36">
        <v>211</v>
      </c>
      <c r="AD18" s="36">
        <v>236</v>
      </c>
      <c r="AE18" s="36">
        <v>253</v>
      </c>
      <c r="AF18" s="45">
        <f>SUM(AB18:AE18)</f>
        <v>909</v>
      </c>
      <c r="AG18" s="36">
        <v>218</v>
      </c>
      <c r="AH18" s="239">
        <v>232</v>
      </c>
      <c r="AI18" s="239">
        <v>250</v>
      </c>
      <c r="AJ18" s="36">
        <v>262</v>
      </c>
      <c r="AK18" s="45">
        <f>SUM(AG18:AJ18)</f>
        <v>962</v>
      </c>
      <c r="AL18" s="160"/>
    </row>
    <row r="19" spans="1:43" ht="11.25" customHeight="1" x14ac:dyDescent="0.15">
      <c r="A19" s="5"/>
      <c r="B19" s="5"/>
      <c r="C19" s="36"/>
      <c r="D19" s="36"/>
      <c r="E19" s="36"/>
      <c r="F19" s="36"/>
      <c r="G19" s="45"/>
      <c r="H19" s="36"/>
      <c r="I19" s="36"/>
      <c r="J19" s="36"/>
      <c r="K19" s="36"/>
      <c r="L19" s="45"/>
      <c r="M19" s="36"/>
      <c r="N19" s="36"/>
      <c r="O19" s="36"/>
      <c r="P19" s="36"/>
      <c r="Q19" s="45"/>
      <c r="R19" s="223"/>
      <c r="S19" s="223"/>
      <c r="T19" s="223"/>
      <c r="U19" s="223"/>
      <c r="V19" s="45"/>
      <c r="W19" s="223"/>
      <c r="X19" s="223"/>
      <c r="Y19" s="223"/>
      <c r="Z19" s="223"/>
      <c r="AA19" s="45"/>
      <c r="AB19" s="36"/>
      <c r="AC19" s="36"/>
      <c r="AD19" s="36"/>
      <c r="AE19" s="36"/>
      <c r="AF19" s="45"/>
      <c r="AG19" s="36"/>
      <c r="AH19" s="36"/>
      <c r="AI19" s="36"/>
      <c r="AJ19" s="36"/>
      <c r="AK19" s="45"/>
      <c r="AL19" s="160"/>
    </row>
    <row r="20" spans="1:43" ht="11.25" customHeight="1" x14ac:dyDescent="0.15">
      <c r="A20" s="44" t="s">
        <v>65</v>
      </c>
      <c r="B20" s="44"/>
      <c r="C20" s="36"/>
      <c r="D20" s="36"/>
      <c r="E20" s="36"/>
      <c r="F20" s="36"/>
      <c r="G20" s="45"/>
      <c r="H20" s="36"/>
      <c r="I20" s="36"/>
      <c r="J20" s="36"/>
      <c r="K20" s="36"/>
      <c r="L20" s="45"/>
      <c r="M20" s="36"/>
      <c r="N20" s="36"/>
      <c r="O20" s="36"/>
      <c r="P20" s="36"/>
      <c r="Q20" s="45"/>
      <c r="R20" s="36">
        <v>5.2</v>
      </c>
      <c r="S20" s="36">
        <v>1.2999999999999998</v>
      </c>
      <c r="T20" s="36">
        <v>1.5999999999999996</v>
      </c>
      <c r="U20" s="36">
        <v>1.4000000000000004</v>
      </c>
      <c r="V20" s="45">
        <f>SUM(R20:U20)</f>
        <v>9.5</v>
      </c>
      <c r="W20" s="36">
        <v>1.4</v>
      </c>
      <c r="X20" s="36">
        <v>2.0000000000000009</v>
      </c>
      <c r="Y20" s="36">
        <v>3.9999999999999991</v>
      </c>
      <c r="Z20" s="36">
        <v>6.7</v>
      </c>
      <c r="AA20" s="45">
        <f>SUM(W20:Z20)</f>
        <v>14.100000000000001</v>
      </c>
      <c r="AB20" s="36">
        <v>21</v>
      </c>
      <c r="AC20" s="36">
        <v>0</v>
      </c>
      <c r="AD20" s="36">
        <v>0</v>
      </c>
      <c r="AE20" s="36">
        <v>1</v>
      </c>
      <c r="AF20" s="45">
        <f>SUM(AB20:AE20)</f>
        <v>22</v>
      </c>
      <c r="AG20" s="36">
        <v>1</v>
      </c>
      <c r="AH20" s="36">
        <v>2</v>
      </c>
      <c r="AI20" s="36">
        <v>0</v>
      </c>
      <c r="AJ20" s="36">
        <v>2</v>
      </c>
      <c r="AK20" s="45">
        <f>SUM(AG20:AJ20)</f>
        <v>5</v>
      </c>
      <c r="AL20" s="160"/>
    </row>
    <row r="21" spans="1:43" ht="11.25" customHeight="1" x14ac:dyDescent="0.15">
      <c r="A21" s="44" t="s">
        <v>66</v>
      </c>
      <c r="B21" s="44"/>
      <c r="C21" s="36"/>
      <c r="D21" s="36"/>
      <c r="E21" s="36"/>
      <c r="F21" s="36"/>
      <c r="G21" s="45"/>
      <c r="H21" s="36"/>
      <c r="I21" s="36"/>
      <c r="J21" s="36"/>
      <c r="K21" s="36"/>
      <c r="L21" s="45"/>
      <c r="M21" s="36"/>
      <c r="N21" s="36"/>
      <c r="O21" s="36"/>
      <c r="P21" s="36"/>
      <c r="Q21" s="45"/>
      <c r="R21" s="36">
        <v>-119.6</v>
      </c>
      <c r="S21" s="36">
        <v>-109.29999999999998</v>
      </c>
      <c r="T21" s="36">
        <v>-120.00000000000003</v>
      </c>
      <c r="U21" s="36">
        <v>-117.70000000000002</v>
      </c>
      <c r="V21" s="45">
        <f t="shared" ref="V21" si="13">SUM(R21:U21)</f>
        <v>-466.6</v>
      </c>
      <c r="W21" s="36">
        <v>-118</v>
      </c>
      <c r="X21" s="36">
        <v>-109</v>
      </c>
      <c r="Y21" s="36">
        <v>-108.50000000000003</v>
      </c>
      <c r="Z21" s="36">
        <v>-114.79999999999998</v>
      </c>
      <c r="AA21" s="45">
        <f t="shared" ref="AA21" si="14">SUM(W21:Z21)</f>
        <v>-450.29999999999995</v>
      </c>
      <c r="AB21" s="36">
        <v>-156</v>
      </c>
      <c r="AC21" s="36">
        <v>-132</v>
      </c>
      <c r="AD21" s="36">
        <v>-166</v>
      </c>
      <c r="AE21" s="36">
        <v>-163</v>
      </c>
      <c r="AF21" s="45">
        <f t="shared" ref="AF21" si="15">SUM(AB21:AE21)</f>
        <v>-617</v>
      </c>
      <c r="AG21" s="36">
        <v>-143</v>
      </c>
      <c r="AH21" s="36">
        <v>-148</v>
      </c>
      <c r="AI21" s="36">
        <v>-151</v>
      </c>
      <c r="AJ21" s="36">
        <v>-148</v>
      </c>
      <c r="AK21" s="45">
        <f t="shared" ref="AK21" si="16">SUM(AG21:AJ21)</f>
        <v>-590</v>
      </c>
      <c r="AL21" s="160"/>
    </row>
    <row r="22" spans="1:43" ht="11.25" customHeight="1" x14ac:dyDescent="0.15">
      <c r="A22" s="44" t="s">
        <v>67</v>
      </c>
      <c r="B22" s="44"/>
      <c r="C22" s="36"/>
      <c r="D22" s="36"/>
      <c r="E22" s="36"/>
      <c r="F22" s="36"/>
      <c r="G22" s="45"/>
      <c r="H22" s="36"/>
      <c r="I22" s="36"/>
      <c r="J22" s="36"/>
      <c r="K22" s="36"/>
      <c r="L22" s="45"/>
      <c r="M22" s="36"/>
      <c r="N22" s="36"/>
      <c r="O22" s="36"/>
      <c r="P22" s="36"/>
      <c r="Q22" s="45"/>
      <c r="R22" s="36">
        <v>-27.3</v>
      </c>
      <c r="S22" s="36">
        <v>-22.900000000000002</v>
      </c>
      <c r="T22" s="36">
        <v>-23.000000000000004</v>
      </c>
      <c r="U22" s="36">
        <v>-25.999999999999996</v>
      </c>
      <c r="V22" s="45">
        <f>SUM(R22:U22)</f>
        <v>-99.2</v>
      </c>
      <c r="W22" s="36">
        <v>-28.9</v>
      </c>
      <c r="X22" s="36">
        <v>-22.6</v>
      </c>
      <c r="Y22" s="36">
        <v>-26.300000000000011</v>
      </c>
      <c r="Z22" s="36">
        <v>-25.199999999999982</v>
      </c>
      <c r="AA22" s="45">
        <f>SUM(W22:Z22)</f>
        <v>-103</v>
      </c>
      <c r="AB22" s="36">
        <v>-35</v>
      </c>
      <c r="AC22" s="36">
        <v>-55</v>
      </c>
      <c r="AD22" s="36">
        <v>-62</v>
      </c>
      <c r="AE22" s="36">
        <v>-67</v>
      </c>
      <c r="AF22" s="45">
        <f>SUM(AB22:AE22)</f>
        <v>-219</v>
      </c>
      <c r="AG22" s="36">
        <v>-51</v>
      </c>
      <c r="AH22" s="36">
        <v>-51</v>
      </c>
      <c r="AI22" s="36">
        <v>-62</v>
      </c>
      <c r="AJ22" s="36">
        <v>-75</v>
      </c>
      <c r="AK22" s="45">
        <f>SUM(AG22:AJ22)</f>
        <v>-239</v>
      </c>
      <c r="AL22" s="160"/>
    </row>
    <row r="23" spans="1:43" ht="11.25" customHeight="1" x14ac:dyDescent="0.15">
      <c r="A23" s="44" t="s">
        <v>68</v>
      </c>
      <c r="B23" s="44"/>
      <c r="C23" s="36"/>
      <c r="D23" s="36"/>
      <c r="E23" s="36"/>
      <c r="F23" s="36"/>
      <c r="G23" s="45"/>
      <c r="H23" s="36"/>
      <c r="I23" s="36"/>
      <c r="J23" s="36"/>
      <c r="K23" s="36"/>
      <c r="L23" s="45"/>
      <c r="M23" s="36"/>
      <c r="N23" s="36"/>
      <c r="O23" s="36"/>
      <c r="P23" s="36"/>
      <c r="Q23" s="45"/>
      <c r="R23" s="36">
        <v>-27.299999999999997</v>
      </c>
      <c r="S23" s="36">
        <v>-27.299999999999997</v>
      </c>
      <c r="T23" s="36">
        <v>-24.800000000000008</v>
      </c>
      <c r="U23" s="36">
        <v>-25.399999999999991</v>
      </c>
      <c r="V23" s="45">
        <f t="shared" ref="V23" si="17">SUM(R23:U23)</f>
        <v>-104.8</v>
      </c>
      <c r="W23" s="36">
        <v>-43.293142655125031</v>
      </c>
      <c r="X23" s="36">
        <v>-30.850199097177246</v>
      </c>
      <c r="Y23" s="36">
        <v>-18.731146964387463</v>
      </c>
      <c r="Z23" s="36">
        <v>-30.950799043037698</v>
      </c>
      <c r="AA23" s="45">
        <f t="shared" ref="AA23:AA29" si="18">SUM(W23:Z23)</f>
        <v>-123.82528775972744</v>
      </c>
      <c r="AB23" s="36">
        <v>-55</v>
      </c>
      <c r="AC23" s="36">
        <v>-36</v>
      </c>
      <c r="AD23" s="36">
        <v>-41</v>
      </c>
      <c r="AE23" s="36">
        <v>-36</v>
      </c>
      <c r="AF23" s="45">
        <f t="shared" ref="AF23" si="19">SUM(AB23:AE23)</f>
        <v>-168</v>
      </c>
      <c r="AG23" s="36">
        <v>-37</v>
      </c>
      <c r="AH23" s="36">
        <v>-37</v>
      </c>
      <c r="AI23" s="36">
        <v>-42</v>
      </c>
      <c r="AJ23" s="36">
        <v>-39</v>
      </c>
      <c r="AK23" s="45">
        <f t="shared" ref="AK23" si="20">SUM(AG23:AJ23)</f>
        <v>-155</v>
      </c>
      <c r="AL23" s="160"/>
    </row>
    <row r="24" spans="1:43" ht="11.25" customHeight="1" x14ac:dyDescent="0.15">
      <c r="A24" s="44" t="s">
        <v>257</v>
      </c>
      <c r="B24" s="44"/>
      <c r="C24" s="36"/>
      <c r="D24" s="36"/>
      <c r="E24" s="36"/>
      <c r="F24" s="36"/>
      <c r="G24" s="45"/>
      <c r="H24" s="36"/>
      <c r="I24" s="36"/>
      <c r="J24" s="36"/>
      <c r="K24" s="36"/>
      <c r="L24" s="45"/>
      <c r="M24" s="36"/>
      <c r="N24" s="36"/>
      <c r="O24" s="36"/>
      <c r="P24" s="36"/>
      <c r="Q24" s="45"/>
      <c r="R24" s="36">
        <v>0</v>
      </c>
      <c r="S24" s="36">
        <v>0</v>
      </c>
      <c r="T24" s="36">
        <v>0</v>
      </c>
      <c r="U24" s="36">
        <v>0</v>
      </c>
      <c r="V24" s="45">
        <f>SUM(R24:U24)</f>
        <v>0</v>
      </c>
      <c r="W24" s="36">
        <v>0</v>
      </c>
      <c r="X24" s="36">
        <v>0</v>
      </c>
      <c r="Y24" s="36">
        <v>0</v>
      </c>
      <c r="Z24" s="36">
        <v>0</v>
      </c>
      <c r="AA24" s="45">
        <f t="shared" si="18"/>
        <v>0</v>
      </c>
      <c r="AB24" s="36">
        <v>0</v>
      </c>
      <c r="AC24" s="36">
        <v>0</v>
      </c>
      <c r="AD24" s="36">
        <v>0</v>
      </c>
      <c r="AE24" s="36">
        <v>0</v>
      </c>
      <c r="AF24" s="45">
        <f>SUM(AB24:AE24)</f>
        <v>0</v>
      </c>
      <c r="AG24" s="36">
        <v>0</v>
      </c>
      <c r="AH24" s="36">
        <v>0</v>
      </c>
      <c r="AI24" s="36">
        <v>0</v>
      </c>
      <c r="AJ24" s="36">
        <v>0</v>
      </c>
      <c r="AK24" s="45">
        <f>SUM(AG24:AJ24)</f>
        <v>0</v>
      </c>
      <c r="AL24" s="160"/>
    </row>
    <row r="25" spans="1:43" ht="11.25" customHeight="1" x14ac:dyDescent="0.15">
      <c r="A25" s="47" t="s">
        <v>70</v>
      </c>
      <c r="B25" s="47"/>
      <c r="C25" s="48"/>
      <c r="D25" s="48"/>
      <c r="E25" s="48"/>
      <c r="F25" s="48"/>
      <c r="G25" s="49"/>
      <c r="H25" s="48"/>
      <c r="I25" s="48"/>
      <c r="J25" s="48"/>
      <c r="K25" s="48"/>
      <c r="L25" s="49"/>
      <c r="M25" s="48"/>
      <c r="N25" s="48"/>
      <c r="O25" s="48"/>
      <c r="P25" s="48"/>
      <c r="Q25" s="49"/>
      <c r="R25" s="48">
        <v>43.799999999999926</v>
      </c>
      <c r="S25" s="48">
        <v>37.30000000000021</v>
      </c>
      <c r="T25" s="48">
        <v>50.699999999999818</v>
      </c>
      <c r="U25" s="48">
        <v>41.30000000000021</v>
      </c>
      <c r="V25" s="49">
        <f>SUM(R25:U25)</f>
        <v>173.10000000000016</v>
      </c>
      <c r="W25" s="48">
        <v>26.399999999999977</v>
      </c>
      <c r="X25" s="48">
        <v>50.000000000000341</v>
      </c>
      <c r="Y25" s="48">
        <v>45.299999999999756</v>
      </c>
      <c r="Z25" s="48">
        <v>41.900000000001</v>
      </c>
      <c r="AA25" s="49">
        <f t="shared" si="18"/>
        <v>163.60000000000107</v>
      </c>
      <c r="AB25" s="48">
        <v>-16</v>
      </c>
      <c r="AC25" s="48">
        <v>-12</v>
      </c>
      <c r="AD25" s="48">
        <v>-33</v>
      </c>
      <c r="AE25" s="48">
        <v>-12</v>
      </c>
      <c r="AF25" s="49">
        <f>SUM(AB25:AE25)</f>
        <v>-73</v>
      </c>
      <c r="AG25" s="48">
        <v>-12</v>
      </c>
      <c r="AH25" s="48">
        <v>-2</v>
      </c>
      <c r="AI25" s="48">
        <v>-5</v>
      </c>
      <c r="AJ25" s="48">
        <v>2</v>
      </c>
      <c r="AK25" s="49">
        <f>SUM(AG25:AJ25)</f>
        <v>-17</v>
      </c>
      <c r="AL25" s="160"/>
    </row>
    <row r="26" spans="1:43" ht="11.25" customHeight="1" x14ac:dyDescent="0.15">
      <c r="A26" s="64" t="s">
        <v>71</v>
      </c>
      <c r="B26" s="44"/>
      <c r="C26" s="36"/>
      <c r="D26" s="36"/>
      <c r="E26" s="36"/>
      <c r="F26" s="36"/>
      <c r="G26" s="45"/>
      <c r="H26" s="36"/>
      <c r="I26" s="36"/>
      <c r="J26" s="36"/>
      <c r="K26" s="36"/>
      <c r="L26" s="45"/>
      <c r="M26" s="36"/>
      <c r="N26" s="36"/>
      <c r="O26" s="36"/>
      <c r="P26" s="36"/>
      <c r="Q26" s="45"/>
      <c r="R26" s="36">
        <v>5</v>
      </c>
      <c r="S26" s="36">
        <v>4.9999999999999991</v>
      </c>
      <c r="T26" s="36">
        <v>4.4000000000000004</v>
      </c>
      <c r="U26" s="36">
        <v>3.0000000000000009</v>
      </c>
      <c r="V26" s="45">
        <f>SUM(R26:U26)</f>
        <v>17.400000000000002</v>
      </c>
      <c r="W26" s="36">
        <v>18.399999999999999</v>
      </c>
      <c r="X26" s="36">
        <v>0</v>
      </c>
      <c r="Y26" s="36">
        <v>-0.93777307069500027</v>
      </c>
      <c r="Z26" s="36">
        <v>0.33777307069500062</v>
      </c>
      <c r="AA26" s="45">
        <f t="shared" si="18"/>
        <v>17.799999999999997</v>
      </c>
      <c r="AB26" s="36">
        <v>34</v>
      </c>
      <c r="AC26" s="36">
        <v>17</v>
      </c>
      <c r="AD26" s="36">
        <v>39</v>
      </c>
      <c r="AE26" s="36">
        <v>18</v>
      </c>
      <c r="AF26" s="45">
        <f>SUM(AB26:AE26)</f>
        <v>108</v>
      </c>
      <c r="AG26" s="36">
        <v>21</v>
      </c>
      <c r="AH26" s="36">
        <v>8</v>
      </c>
      <c r="AI26" s="36">
        <v>14</v>
      </c>
      <c r="AJ26" s="36">
        <v>8</v>
      </c>
      <c r="AK26" s="45">
        <f>SUM(AG26:AJ26)</f>
        <v>51</v>
      </c>
      <c r="AL26" s="160"/>
    </row>
    <row r="27" spans="1:43" ht="11" customHeight="1" x14ac:dyDescent="0.15">
      <c r="A27" s="69" t="s">
        <v>72</v>
      </c>
      <c r="B27" s="69"/>
      <c r="C27" s="70"/>
      <c r="D27" s="70"/>
      <c r="E27" s="70"/>
      <c r="F27" s="70"/>
      <c r="G27" s="71"/>
      <c r="H27" s="70"/>
      <c r="I27" s="70"/>
      <c r="J27" s="70"/>
      <c r="K27" s="70"/>
      <c r="L27" s="71"/>
      <c r="M27" s="70"/>
      <c r="N27" s="70"/>
      <c r="O27" s="70"/>
      <c r="P27" s="70"/>
      <c r="Q27" s="71"/>
      <c r="R27" s="70">
        <v>48.799999999999926</v>
      </c>
      <c r="S27" s="70">
        <v>42.30000000000021</v>
      </c>
      <c r="T27" s="70">
        <v>55.099999999999817</v>
      </c>
      <c r="U27" s="70">
        <v>44.30000000000021</v>
      </c>
      <c r="V27" s="71">
        <f>SUM(R27:U27)</f>
        <v>190.50000000000017</v>
      </c>
      <c r="W27" s="70">
        <v>44.799999999999976</v>
      </c>
      <c r="X27" s="70">
        <v>50.000000000000341</v>
      </c>
      <c r="Y27" s="70">
        <v>44.362226929304754</v>
      </c>
      <c r="Z27" s="70">
        <v>42.237773070696001</v>
      </c>
      <c r="AA27" s="71">
        <f t="shared" si="18"/>
        <v>181.40000000000106</v>
      </c>
      <c r="AB27" s="70">
        <v>18</v>
      </c>
      <c r="AC27" s="70">
        <v>5</v>
      </c>
      <c r="AD27" s="70">
        <v>6</v>
      </c>
      <c r="AE27" s="70">
        <v>6</v>
      </c>
      <c r="AF27" s="71">
        <f>SUM(AB27:AE27)</f>
        <v>35</v>
      </c>
      <c r="AG27" s="70">
        <v>9</v>
      </c>
      <c r="AH27" s="70">
        <v>6</v>
      </c>
      <c r="AI27" s="70">
        <v>9</v>
      </c>
      <c r="AJ27" s="70">
        <v>10</v>
      </c>
      <c r="AK27" s="71">
        <f>SUM(AG27:AJ27)</f>
        <v>34</v>
      </c>
      <c r="AL27" s="160"/>
    </row>
    <row r="28" spans="1:43" ht="11" hidden="1" customHeight="1" outlineLevel="1" x14ac:dyDescent="0.15">
      <c r="A28" s="47"/>
      <c r="B28" s="299" t="s">
        <v>258</v>
      </c>
      <c r="C28" s="48"/>
      <c r="D28" s="48"/>
      <c r="E28" s="48"/>
      <c r="F28" s="48"/>
      <c r="G28" s="49"/>
      <c r="H28" s="48"/>
      <c r="I28" s="48"/>
      <c r="J28" s="48"/>
      <c r="K28" s="48"/>
      <c r="L28" s="49"/>
      <c r="M28" s="48"/>
      <c r="N28" s="48"/>
      <c r="O28" s="48"/>
      <c r="P28" s="48"/>
      <c r="Q28" s="49"/>
      <c r="R28" s="300">
        <f t="shared" ref="R28:V28" si="21">R27</f>
        <v>48.799999999999926</v>
      </c>
      <c r="S28" s="300">
        <f t="shared" si="21"/>
        <v>42.30000000000021</v>
      </c>
      <c r="T28" s="300">
        <f t="shared" si="21"/>
        <v>55.099999999999817</v>
      </c>
      <c r="U28" s="300">
        <f t="shared" si="21"/>
        <v>44.30000000000021</v>
      </c>
      <c r="V28" s="301">
        <f t="shared" si="21"/>
        <v>190.50000000000017</v>
      </c>
      <c r="W28" s="300">
        <f>W27-W29</f>
        <v>24.399999999999977</v>
      </c>
      <c r="X28" s="300"/>
      <c r="Y28" s="300"/>
      <c r="Z28" s="300"/>
      <c r="AA28" s="301">
        <f t="shared" si="18"/>
        <v>24.399999999999977</v>
      </c>
      <c r="AB28" s="302"/>
      <c r="AC28" s="302"/>
      <c r="AD28" s="302"/>
      <c r="AE28" s="302"/>
      <c r="AF28" s="301"/>
      <c r="AG28" s="302"/>
      <c r="AH28" s="302"/>
      <c r="AI28" s="302"/>
      <c r="AJ28" s="302"/>
      <c r="AK28" s="301"/>
      <c r="AL28" s="160"/>
    </row>
    <row r="29" spans="1:43" ht="11" hidden="1" customHeight="1" outlineLevel="1" x14ac:dyDescent="0.15">
      <c r="A29" s="22"/>
      <c r="B29" s="44" t="s">
        <v>259</v>
      </c>
      <c r="C29" s="23"/>
      <c r="D29" s="23"/>
      <c r="E29" s="23"/>
      <c r="F29" s="23"/>
      <c r="G29" s="24"/>
      <c r="H29" s="23"/>
      <c r="I29" s="23"/>
      <c r="J29" s="23"/>
      <c r="K29" s="23"/>
      <c r="L29" s="24"/>
      <c r="M29" s="23"/>
      <c r="N29" s="23"/>
      <c r="O29" s="23"/>
      <c r="P29" s="23"/>
      <c r="Q29" s="232"/>
      <c r="R29" s="223"/>
      <c r="S29" s="223"/>
      <c r="T29" s="223"/>
      <c r="U29" s="223"/>
      <c r="V29" s="45"/>
      <c r="W29" s="36">
        <v>20.399999999999999</v>
      </c>
      <c r="X29" s="223">
        <f>X27</f>
        <v>50.000000000000341</v>
      </c>
      <c r="Y29" s="223">
        <f t="shared" ref="Y29:AE29" si="22">Y27</f>
        <v>44.362226929304754</v>
      </c>
      <c r="Z29" s="223">
        <f t="shared" si="22"/>
        <v>42.237773070696001</v>
      </c>
      <c r="AA29" s="45">
        <f t="shared" si="18"/>
        <v>157.00000000000111</v>
      </c>
      <c r="AB29" s="54">
        <f t="shared" si="22"/>
        <v>18</v>
      </c>
      <c r="AC29" s="54">
        <f t="shared" si="22"/>
        <v>5</v>
      </c>
      <c r="AD29" s="54">
        <f t="shared" si="22"/>
        <v>6</v>
      </c>
      <c r="AE29" s="54">
        <f t="shared" si="22"/>
        <v>6</v>
      </c>
      <c r="AF29" s="55">
        <f>SUM(AB29:AE29)</f>
        <v>35</v>
      </c>
      <c r="AG29" s="54">
        <f t="shared" ref="AG29:AJ29" si="23">AG27</f>
        <v>9</v>
      </c>
      <c r="AH29" s="54">
        <f t="shared" si="23"/>
        <v>6</v>
      </c>
      <c r="AI29" s="54">
        <f t="shared" si="23"/>
        <v>9</v>
      </c>
      <c r="AJ29" s="54">
        <f t="shared" si="23"/>
        <v>10</v>
      </c>
      <c r="AK29" s="55">
        <f>SUM(AG29:AJ29)</f>
        <v>34</v>
      </c>
      <c r="AL29" s="160"/>
    </row>
    <row r="30" spans="1:43" s="79" customFormat="1" ht="11" customHeight="1" collapsed="1" x14ac:dyDescent="0.15">
      <c r="A30" s="75" t="s">
        <v>74</v>
      </c>
      <c r="B30" s="76"/>
      <c r="C30" s="282"/>
      <c r="D30" s="282"/>
      <c r="E30" s="282"/>
      <c r="F30" s="282"/>
      <c r="G30" s="281"/>
      <c r="H30" s="282"/>
      <c r="I30" s="282"/>
      <c r="J30" s="282"/>
      <c r="K30" s="282"/>
      <c r="L30" s="281"/>
      <c r="M30" s="282"/>
      <c r="N30" s="282"/>
      <c r="O30" s="282"/>
      <c r="P30" s="282"/>
      <c r="Q30" s="281"/>
      <c r="R30" s="280">
        <f>R27/R16</f>
        <v>0.2293233082706764</v>
      </c>
      <c r="S30" s="280">
        <f t="shared" ref="S30:AK30" si="24">S27/S16</f>
        <v>0.2163682864450136</v>
      </c>
      <c r="T30" s="280">
        <f t="shared" si="24"/>
        <v>0.25403411710465584</v>
      </c>
      <c r="U30" s="280">
        <f t="shared" si="24"/>
        <v>0.21196172248803904</v>
      </c>
      <c r="V30" s="281">
        <f t="shared" si="24"/>
        <v>0.22836250299688338</v>
      </c>
      <c r="W30" s="280">
        <f t="shared" si="24"/>
        <v>0.20818507247602122</v>
      </c>
      <c r="X30" s="280">
        <f t="shared" si="24"/>
        <v>0.23758590020108425</v>
      </c>
      <c r="Y30" s="280">
        <f t="shared" si="24"/>
        <v>0.22769576436058053</v>
      </c>
      <c r="Z30" s="280">
        <f t="shared" si="24"/>
        <v>0.20488774851596819</v>
      </c>
      <c r="AA30" s="281">
        <f t="shared" si="24"/>
        <v>0.21944646829232714</v>
      </c>
      <c r="AB30" s="282">
        <f t="shared" si="24"/>
        <v>8.6124401913875603E-2</v>
      </c>
      <c r="AC30" s="282">
        <f t="shared" si="24"/>
        <v>2.3696682464454975E-2</v>
      </c>
      <c r="AD30" s="282">
        <f t="shared" si="24"/>
        <v>2.5423728813559324E-2</v>
      </c>
      <c r="AE30" s="282">
        <f t="shared" si="24"/>
        <v>2.3715415019762844E-2</v>
      </c>
      <c r="AF30" s="281">
        <f t="shared" si="24"/>
        <v>3.8503850385038507E-2</v>
      </c>
      <c r="AG30" s="282">
        <f t="shared" si="24"/>
        <v>4.1284403669724773E-2</v>
      </c>
      <c r="AH30" s="77">
        <f t="shared" si="24"/>
        <v>2.5862068965517241E-2</v>
      </c>
      <c r="AI30" s="77">
        <f t="shared" si="24"/>
        <v>3.5999999999999997E-2</v>
      </c>
      <c r="AJ30" s="282">
        <f t="shared" si="24"/>
        <v>3.8167938931297711E-2</v>
      </c>
      <c r="AK30" s="281">
        <f t="shared" si="24"/>
        <v>3.5343035343035345E-2</v>
      </c>
      <c r="AL30" s="456"/>
      <c r="AM30" s="242"/>
      <c r="AN30" s="242"/>
      <c r="AO30" s="242"/>
      <c r="AP30" s="242"/>
      <c r="AQ30" s="242"/>
    </row>
    <row r="31" spans="1:43" ht="11" customHeight="1" x14ac:dyDescent="0.15">
      <c r="A31" s="38" t="s">
        <v>57</v>
      </c>
      <c r="B31" s="22"/>
      <c r="C31" s="54"/>
      <c r="D31" s="303"/>
      <c r="E31" s="303"/>
      <c r="F31" s="303"/>
      <c r="G31" s="304"/>
      <c r="H31" s="287"/>
      <c r="I31" s="287"/>
      <c r="J31" s="287"/>
      <c r="K31" s="287"/>
      <c r="L31" s="288"/>
      <c r="M31" s="287"/>
      <c r="N31" s="287"/>
      <c r="O31" s="287"/>
      <c r="P31" s="287"/>
      <c r="Q31" s="288"/>
      <c r="R31" s="305">
        <f t="shared" ref="R31:AG31" si="25">IFERROR((R27-M27)/M27,0)</f>
        <v>0</v>
      </c>
      <c r="S31" s="305">
        <f t="shared" si="25"/>
        <v>0</v>
      </c>
      <c r="T31" s="305">
        <f t="shared" si="25"/>
        <v>0</v>
      </c>
      <c r="U31" s="305">
        <f t="shared" si="25"/>
        <v>0</v>
      </c>
      <c r="V31" s="288">
        <f t="shared" si="25"/>
        <v>0</v>
      </c>
      <c r="W31" s="231">
        <f t="shared" si="25"/>
        <v>-8.1967213114753204E-2</v>
      </c>
      <c r="X31" s="231">
        <f t="shared" si="25"/>
        <v>0.18203309692671613</v>
      </c>
      <c r="Y31" s="231">
        <f t="shared" si="25"/>
        <v>-0.19487791416869507</v>
      </c>
      <c r="Z31" s="231">
        <f t="shared" si="25"/>
        <v>-4.655139795269074E-2</v>
      </c>
      <c r="AA31" s="52">
        <f t="shared" si="25"/>
        <v>-4.7769028871386378E-2</v>
      </c>
      <c r="AB31" s="51">
        <f t="shared" si="25"/>
        <v>-0.59821428571428548</v>
      </c>
      <c r="AC31" s="51">
        <f t="shared" si="25"/>
        <v>-0.90000000000000069</v>
      </c>
      <c r="AD31" s="51">
        <f t="shared" si="25"/>
        <v>-0.8647498014569569</v>
      </c>
      <c r="AE31" s="51">
        <f t="shared" si="25"/>
        <v>-0.85794705630059087</v>
      </c>
      <c r="AF31" s="52">
        <f t="shared" si="25"/>
        <v>-0.80705622932745424</v>
      </c>
      <c r="AG31" s="51">
        <f t="shared" si="25"/>
        <v>-0.5</v>
      </c>
      <c r="AH31" s="41">
        <f t="shared" ref="AH31:AI31" si="26">(AH27-AC27)/AC27</f>
        <v>0.2</v>
      </c>
      <c r="AI31" s="41">
        <f t="shared" si="26"/>
        <v>0.5</v>
      </c>
      <c r="AJ31" s="51">
        <f t="shared" ref="AJ31:AK31" si="27">IFERROR((AJ27-AE27)/AE27,0)</f>
        <v>0.66666666666666663</v>
      </c>
      <c r="AK31" s="52">
        <f t="shared" si="27"/>
        <v>-2.8571428571428571E-2</v>
      </c>
      <c r="AL31" s="160"/>
    </row>
    <row r="32" spans="1:43" ht="11" customHeight="1" x14ac:dyDescent="0.15">
      <c r="A32" s="38" t="s">
        <v>254</v>
      </c>
      <c r="B32" s="22"/>
      <c r="C32" s="23"/>
      <c r="D32" s="285"/>
      <c r="E32" s="285"/>
      <c r="F32" s="285"/>
      <c r="G32" s="286"/>
      <c r="H32" s="287"/>
      <c r="I32" s="287"/>
      <c r="J32" s="287"/>
      <c r="K32" s="287"/>
      <c r="L32" s="288"/>
      <c r="M32" s="287"/>
      <c r="N32" s="287"/>
      <c r="O32" s="287"/>
      <c r="P32" s="287"/>
      <c r="Q32" s="288"/>
      <c r="R32" s="231"/>
      <c r="S32" s="231"/>
      <c r="T32" s="231"/>
      <c r="U32" s="231"/>
      <c r="V32" s="52"/>
      <c r="W32" s="51"/>
      <c r="X32" s="51"/>
      <c r="Y32" s="51"/>
      <c r="Z32" s="51"/>
      <c r="AA32" s="52"/>
      <c r="AB32" s="289"/>
      <c r="AC32" s="289"/>
      <c r="AD32" s="289"/>
      <c r="AE32" s="289"/>
      <c r="AF32" s="290"/>
      <c r="AG32" s="51"/>
      <c r="AH32" s="51"/>
      <c r="AI32" s="51"/>
      <c r="AJ32" s="289"/>
      <c r="AK32" s="290"/>
      <c r="AL32" s="160"/>
    </row>
    <row r="33" spans="1:44" ht="11" customHeight="1" x14ac:dyDescent="0.15">
      <c r="A33" s="22"/>
      <c r="B33" s="22"/>
      <c r="C33" s="23"/>
      <c r="D33" s="23"/>
      <c r="E33" s="23"/>
      <c r="F33" s="23"/>
      <c r="G33" s="23"/>
      <c r="H33" s="23"/>
      <c r="I33" s="23"/>
      <c r="J33" s="23"/>
      <c r="K33" s="23"/>
      <c r="L33" s="23"/>
      <c r="M33" s="23"/>
      <c r="N33" s="23"/>
      <c r="O33" s="23"/>
      <c r="P33" s="23"/>
      <c r="Q33" s="23"/>
      <c r="R33" s="146"/>
      <c r="S33" s="146"/>
      <c r="T33" s="146"/>
      <c r="U33" s="146"/>
      <c r="V33" s="146"/>
      <c r="W33" s="146"/>
      <c r="X33" s="146"/>
      <c r="Y33" s="146"/>
      <c r="Z33" s="146"/>
      <c r="AA33" s="146"/>
      <c r="AB33" s="23"/>
      <c r="AC33" s="23"/>
      <c r="AD33" s="23"/>
      <c r="AE33" s="23"/>
      <c r="AF33" s="23"/>
      <c r="AG33" s="23"/>
      <c r="AH33" s="23"/>
      <c r="AI33" s="23"/>
      <c r="AJ33" s="23"/>
      <c r="AK33" s="23"/>
      <c r="AL33" s="160"/>
    </row>
    <row r="34" spans="1:44" ht="11" customHeight="1" x14ac:dyDescent="0.15">
      <c r="A34" s="22"/>
      <c r="B34" s="22"/>
      <c r="C34" s="23"/>
      <c r="D34" s="23"/>
      <c r="E34" s="23"/>
      <c r="F34" s="23"/>
      <c r="G34" s="23"/>
      <c r="H34" s="23"/>
      <c r="I34" s="23"/>
      <c r="J34" s="23"/>
      <c r="K34" s="23"/>
      <c r="L34" s="23"/>
      <c r="M34" s="23"/>
      <c r="N34" s="23"/>
      <c r="O34" s="23"/>
      <c r="P34" s="23"/>
      <c r="Q34" s="23"/>
      <c r="R34" s="146"/>
      <c r="S34" s="146"/>
      <c r="T34" s="146"/>
      <c r="U34" s="146"/>
      <c r="V34" s="146"/>
      <c r="W34" s="146"/>
      <c r="X34" s="146"/>
      <c r="Y34" s="146"/>
      <c r="Z34" s="146"/>
      <c r="AA34" s="146"/>
      <c r="AB34" s="23"/>
      <c r="AC34" s="23"/>
      <c r="AD34" s="23"/>
      <c r="AE34" s="23"/>
      <c r="AF34" s="23"/>
      <c r="AG34" s="23"/>
      <c r="AH34" s="23"/>
      <c r="AI34" s="23"/>
      <c r="AJ34" s="23"/>
      <c r="AK34" s="23"/>
      <c r="AL34" s="160"/>
    </row>
    <row r="35" spans="1:44" ht="11" customHeight="1" thickBot="1" x14ac:dyDescent="0.2">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60"/>
    </row>
    <row r="36" spans="1:44" s="83" customFormat="1" ht="11" customHeight="1" x14ac:dyDescent="0.2">
      <c r="A36" s="159" t="s">
        <v>96</v>
      </c>
      <c r="B36" s="144"/>
      <c r="C36" s="23"/>
      <c r="D36" s="23"/>
      <c r="E36" s="23"/>
      <c r="F36" s="23"/>
      <c r="G36" s="24"/>
      <c r="H36" s="23"/>
      <c r="I36" s="23"/>
      <c r="J36" s="23"/>
      <c r="K36" s="23"/>
      <c r="L36" s="24"/>
      <c r="M36" s="23"/>
      <c r="N36" s="23"/>
      <c r="O36" s="23"/>
      <c r="P36" s="23"/>
      <c r="Q36" s="24"/>
      <c r="R36" s="23">
        <v>2.8</v>
      </c>
      <c r="S36" s="23">
        <v>2.9000000000000004</v>
      </c>
      <c r="T36" s="23">
        <v>2.3999999999999995</v>
      </c>
      <c r="U36" s="23">
        <v>2.0999999999999996</v>
      </c>
      <c r="V36" s="24">
        <f>SUM(R36:U36)</f>
        <v>10.199999999999999</v>
      </c>
      <c r="W36" s="23">
        <v>1.9</v>
      </c>
      <c r="X36" s="23">
        <v>1.1999999999999997</v>
      </c>
      <c r="Y36" s="23">
        <v>2.7999999999999994</v>
      </c>
      <c r="Z36" s="23">
        <v>2.600000000000001</v>
      </c>
      <c r="AA36" s="24">
        <f>SUM(W36:Z36)</f>
        <v>8.5</v>
      </c>
      <c r="AB36" s="23">
        <v>27</v>
      </c>
      <c r="AC36" s="23">
        <v>40</v>
      </c>
      <c r="AD36" s="23">
        <v>54</v>
      </c>
      <c r="AE36" s="23">
        <v>62</v>
      </c>
      <c r="AF36" s="24">
        <f>SUM(AB36:AE36)</f>
        <v>183</v>
      </c>
      <c r="AG36" s="23">
        <v>32</v>
      </c>
      <c r="AH36" s="23">
        <v>37</v>
      </c>
      <c r="AI36" s="23">
        <v>38</v>
      </c>
      <c r="AJ36" s="23">
        <v>33</v>
      </c>
      <c r="AK36" s="24">
        <f>SUM(AG36:AJ36)</f>
        <v>140</v>
      </c>
      <c r="AL36" s="118"/>
    </row>
    <row r="37" spans="1:44" s="83" customFormat="1" ht="11" customHeight="1" x14ac:dyDescent="0.2">
      <c r="A37" s="159"/>
      <c r="B37" s="144"/>
      <c r="C37" s="23"/>
      <c r="D37" s="23"/>
      <c r="E37" s="23"/>
      <c r="F37" s="23"/>
      <c r="G37" s="23"/>
      <c r="H37" s="23"/>
      <c r="I37" s="23"/>
      <c r="J37" s="23"/>
      <c r="K37" s="23"/>
      <c r="L37" s="23"/>
      <c r="M37" s="23"/>
      <c r="N37" s="23"/>
      <c r="O37" s="23"/>
      <c r="P37" s="23"/>
      <c r="Q37" s="23"/>
      <c r="R37" s="23"/>
      <c r="S37" s="23"/>
      <c r="T37" s="23"/>
      <c r="U37" s="23"/>
      <c r="V37" s="23"/>
      <c r="W37" s="23"/>
      <c r="X37" s="23"/>
      <c r="Y37" s="23"/>
      <c r="Z37" s="23"/>
      <c r="AA37" s="307"/>
      <c r="AB37" s="23"/>
      <c r="AC37" s="23"/>
      <c r="AD37" s="23"/>
      <c r="AE37" s="23"/>
      <c r="AF37" s="308"/>
      <c r="AG37" s="23"/>
      <c r="AH37" s="23"/>
      <c r="AI37" s="23"/>
      <c r="AJ37" s="23"/>
      <c r="AK37" s="308"/>
      <c r="AL37" s="118"/>
    </row>
    <row r="38" spans="1:44" s="82" customFormat="1" ht="11.25" customHeight="1" x14ac:dyDescent="0.15">
      <c r="A38" s="115" t="s">
        <v>99</v>
      </c>
      <c r="B38" s="5"/>
      <c r="C38" s="160"/>
      <c r="D38" s="160"/>
      <c r="E38" s="160"/>
      <c r="F38" s="160"/>
      <c r="G38" s="309"/>
      <c r="H38" s="291"/>
      <c r="I38" s="291"/>
      <c r="J38" s="291"/>
      <c r="K38" s="291"/>
      <c r="L38" s="309"/>
      <c r="M38" s="291"/>
      <c r="N38" s="291"/>
      <c r="O38" s="291"/>
      <c r="P38" s="291"/>
      <c r="Q38" s="309"/>
      <c r="R38" s="291"/>
      <c r="S38" s="291"/>
      <c r="T38" s="291"/>
      <c r="U38" s="291"/>
      <c r="V38" s="309"/>
      <c r="W38" s="291"/>
      <c r="X38" s="291"/>
      <c r="Y38" s="291"/>
      <c r="Z38" s="291"/>
      <c r="AA38" s="309"/>
      <c r="AB38" s="291"/>
      <c r="AC38" s="291"/>
      <c r="AD38" s="291"/>
      <c r="AE38" s="291"/>
      <c r="AF38" s="309"/>
      <c r="AG38" s="291"/>
      <c r="AH38" s="160"/>
      <c r="AI38" s="160"/>
      <c r="AJ38" s="291"/>
      <c r="AK38" s="309"/>
      <c r="AL38" s="160"/>
    </row>
    <row r="39" spans="1:44" s="82" customFormat="1" ht="11.25" customHeight="1" x14ac:dyDescent="0.2">
      <c r="A39" s="162" t="s">
        <v>100</v>
      </c>
      <c r="B39"/>
      <c r="C39" s="36"/>
      <c r="D39" s="36"/>
      <c r="E39" s="36"/>
      <c r="F39" s="36"/>
      <c r="G39" s="45"/>
      <c r="H39" s="36"/>
      <c r="I39" s="36"/>
      <c r="J39" s="36"/>
      <c r="K39" s="36"/>
      <c r="L39" s="45"/>
      <c r="M39" s="36"/>
      <c r="N39" s="36"/>
      <c r="O39" s="36"/>
      <c r="P39" s="36"/>
      <c r="Q39" s="45"/>
      <c r="R39" s="36">
        <v>212.8</v>
      </c>
      <c r="S39" s="36">
        <v>195.5</v>
      </c>
      <c r="T39" s="36">
        <v>216.90000000000003</v>
      </c>
      <c r="U39" s="36">
        <v>208.99999999999989</v>
      </c>
      <c r="V39" s="45">
        <f>SUM(R39:U39)</f>
        <v>834.19999999999993</v>
      </c>
      <c r="W39" s="36">
        <v>215.19314265512506</v>
      </c>
      <c r="X39" s="36">
        <v>210.45019909717738</v>
      </c>
      <c r="Y39" s="36">
        <v>194.83114696438747</v>
      </c>
      <c r="Z39" s="36">
        <v>206.15079904303815</v>
      </c>
      <c r="AA39" s="45">
        <f>SUM(W39:Z39)</f>
        <v>826.62528775972805</v>
      </c>
      <c r="AB39" s="36">
        <v>208</v>
      </c>
      <c r="AC39" s="36">
        <v>211</v>
      </c>
      <c r="AD39" s="36">
        <v>236</v>
      </c>
      <c r="AE39" s="36">
        <v>253</v>
      </c>
      <c r="AF39" s="45">
        <f>SUM(AB39:AE39)</f>
        <v>908</v>
      </c>
      <c r="AG39" s="36">
        <v>218</v>
      </c>
      <c r="AH39" s="36">
        <v>232</v>
      </c>
      <c r="AI39" s="36">
        <v>250</v>
      </c>
      <c r="AJ39" s="36">
        <v>262</v>
      </c>
      <c r="AK39" s="45">
        <f>SUM(AG39:AJ39)</f>
        <v>962</v>
      </c>
      <c r="AL39" s="28"/>
    </row>
    <row r="40" spans="1:44" s="82" customFormat="1" ht="11.25" customHeight="1" x14ac:dyDescent="0.2">
      <c r="A40" s="128" t="s">
        <v>101</v>
      </c>
      <c r="B40"/>
      <c r="C40" s="36"/>
      <c r="D40" s="36"/>
      <c r="E40" s="36"/>
      <c r="F40" s="36"/>
      <c r="G40" s="45"/>
      <c r="H40" s="36"/>
      <c r="I40" s="36"/>
      <c r="J40" s="36"/>
      <c r="K40" s="36"/>
      <c r="L40" s="45"/>
      <c r="M40" s="36"/>
      <c r="N40" s="36"/>
      <c r="O40" s="36"/>
      <c r="P40" s="36"/>
      <c r="Q40" s="45"/>
      <c r="R40" s="36">
        <v>0</v>
      </c>
      <c r="S40" s="36">
        <v>0</v>
      </c>
      <c r="T40" s="36">
        <v>0</v>
      </c>
      <c r="U40" s="36">
        <v>0</v>
      </c>
      <c r="V40" s="45">
        <f t="shared" ref="V40:V42" si="28">SUM(R40:U40)</f>
        <v>0</v>
      </c>
      <c r="W40" s="36">
        <v>0</v>
      </c>
      <c r="X40" s="36">
        <v>0</v>
      </c>
      <c r="Y40" s="36">
        <v>0</v>
      </c>
      <c r="Z40" s="36">
        <v>0</v>
      </c>
      <c r="AA40" s="45">
        <f t="shared" ref="AA40:AA42" si="29">SUM(W40:Z40)</f>
        <v>0</v>
      </c>
      <c r="AB40" s="36">
        <v>0</v>
      </c>
      <c r="AC40" s="36">
        <v>0</v>
      </c>
      <c r="AD40" s="36">
        <v>0</v>
      </c>
      <c r="AE40" s="36">
        <v>0</v>
      </c>
      <c r="AF40" s="45">
        <f t="shared" ref="AF40:AF42" si="30">SUM(AB40:AE40)</f>
        <v>0</v>
      </c>
      <c r="AG40" s="36">
        <v>0</v>
      </c>
      <c r="AH40" s="36">
        <v>0</v>
      </c>
      <c r="AI40" s="36">
        <v>0</v>
      </c>
      <c r="AJ40" s="36">
        <v>0</v>
      </c>
      <c r="AK40" s="45">
        <f t="shared" ref="AK40:AK42" si="31">SUM(AG40:AJ40)</f>
        <v>0</v>
      </c>
      <c r="AL40" s="160"/>
    </row>
    <row r="41" spans="1:44" s="82" customFormat="1" ht="11.25" customHeight="1" x14ac:dyDescent="0.2">
      <c r="A41" s="128" t="s">
        <v>102</v>
      </c>
      <c r="B41"/>
      <c r="C41" s="36"/>
      <c r="D41" s="36"/>
      <c r="E41" s="36"/>
      <c r="F41" s="36"/>
      <c r="G41" s="45"/>
      <c r="H41" s="36"/>
      <c r="I41" s="36"/>
      <c r="J41" s="36"/>
      <c r="K41" s="36"/>
      <c r="L41" s="45"/>
      <c r="M41" s="36"/>
      <c r="N41" s="36"/>
      <c r="O41" s="36"/>
      <c r="P41" s="36"/>
      <c r="Q41" s="45"/>
      <c r="R41" s="36">
        <v>0</v>
      </c>
      <c r="S41" s="36">
        <v>0</v>
      </c>
      <c r="T41" s="36">
        <v>0</v>
      </c>
      <c r="U41" s="36">
        <v>0</v>
      </c>
      <c r="V41" s="45">
        <f t="shared" si="28"/>
        <v>0</v>
      </c>
      <c r="W41" s="36">
        <v>0</v>
      </c>
      <c r="X41" s="36">
        <v>0</v>
      </c>
      <c r="Y41" s="36">
        <v>0</v>
      </c>
      <c r="Z41" s="36">
        <v>0</v>
      </c>
      <c r="AA41" s="45">
        <f t="shared" si="29"/>
        <v>0</v>
      </c>
      <c r="AB41" s="36">
        <v>0</v>
      </c>
      <c r="AC41" s="36">
        <v>0</v>
      </c>
      <c r="AD41" s="36">
        <v>0</v>
      </c>
      <c r="AE41" s="36">
        <v>0</v>
      </c>
      <c r="AF41" s="45">
        <f t="shared" si="30"/>
        <v>0</v>
      </c>
      <c r="AG41" s="36">
        <v>0</v>
      </c>
      <c r="AH41" s="36">
        <v>0</v>
      </c>
      <c r="AI41" s="36">
        <v>0</v>
      </c>
      <c r="AJ41" s="36">
        <v>0</v>
      </c>
      <c r="AK41" s="45">
        <f t="shared" si="31"/>
        <v>0</v>
      </c>
      <c r="AL41" s="310"/>
      <c r="AM41"/>
      <c r="AN41"/>
      <c r="AO41"/>
      <c r="AP41"/>
      <c r="AQ41"/>
      <c r="AR41"/>
    </row>
    <row r="42" spans="1:44" s="82" customFormat="1" ht="11.25" customHeight="1" x14ac:dyDescent="0.2">
      <c r="A42" s="128" t="s">
        <v>103</v>
      </c>
      <c r="B42"/>
      <c r="C42" s="36"/>
      <c r="D42" s="36"/>
      <c r="E42" s="36"/>
      <c r="F42" s="36"/>
      <c r="G42" s="45"/>
      <c r="H42" s="36"/>
      <c r="I42" s="36"/>
      <c r="J42" s="36"/>
      <c r="K42" s="36"/>
      <c r="L42" s="45"/>
      <c r="M42" s="36"/>
      <c r="N42" s="36"/>
      <c r="O42" s="36"/>
      <c r="P42" s="36"/>
      <c r="Q42" s="45"/>
      <c r="R42" s="36">
        <v>0</v>
      </c>
      <c r="S42" s="36">
        <v>0</v>
      </c>
      <c r="T42" s="36">
        <v>0</v>
      </c>
      <c r="U42" s="36">
        <v>0</v>
      </c>
      <c r="V42" s="45">
        <f t="shared" si="28"/>
        <v>0</v>
      </c>
      <c r="W42" s="36">
        <v>0</v>
      </c>
      <c r="X42" s="36">
        <v>0</v>
      </c>
      <c r="Y42" s="36">
        <v>0</v>
      </c>
      <c r="Z42" s="36">
        <v>0</v>
      </c>
      <c r="AA42" s="45">
        <f t="shared" si="29"/>
        <v>0</v>
      </c>
      <c r="AB42" s="36">
        <v>0</v>
      </c>
      <c r="AC42" s="36">
        <v>0</v>
      </c>
      <c r="AD42" s="36">
        <v>0</v>
      </c>
      <c r="AE42" s="36">
        <v>0</v>
      </c>
      <c r="AF42" s="45">
        <f t="shared" si="30"/>
        <v>0</v>
      </c>
      <c r="AG42" s="36">
        <v>0</v>
      </c>
      <c r="AH42" s="36">
        <v>0</v>
      </c>
      <c r="AI42" s="36">
        <v>0</v>
      </c>
      <c r="AJ42" s="36">
        <v>0</v>
      </c>
      <c r="AK42" s="45">
        <f t="shared" si="31"/>
        <v>0</v>
      </c>
      <c r="AL42" s="310"/>
      <c r="AM42"/>
      <c r="AN42"/>
      <c r="AO42"/>
      <c r="AP42"/>
      <c r="AQ42"/>
      <c r="AR42"/>
    </row>
    <row r="43" spans="1:44" s="82" customFormat="1" ht="11.25" customHeight="1" x14ac:dyDescent="0.2">
      <c r="A43" s="166" t="s">
        <v>104</v>
      </c>
      <c r="B43" s="103"/>
      <c r="C43" s="48"/>
      <c r="D43" s="48"/>
      <c r="E43" s="48"/>
      <c r="F43" s="48"/>
      <c r="G43" s="49"/>
      <c r="H43" s="48"/>
      <c r="I43" s="48"/>
      <c r="J43" s="48"/>
      <c r="K43" s="48"/>
      <c r="L43" s="49"/>
      <c r="M43" s="48"/>
      <c r="N43" s="48"/>
      <c r="O43" s="48"/>
      <c r="P43" s="48"/>
      <c r="Q43" s="49"/>
      <c r="R43" s="48">
        <f t="shared" ref="R43:AH43" si="32">SUM(R39:R42)</f>
        <v>212.8</v>
      </c>
      <c r="S43" s="48">
        <f t="shared" si="32"/>
        <v>195.5</v>
      </c>
      <c r="T43" s="48">
        <f t="shared" si="32"/>
        <v>216.90000000000003</v>
      </c>
      <c r="U43" s="48">
        <f t="shared" si="32"/>
        <v>208.99999999999989</v>
      </c>
      <c r="V43" s="49">
        <f t="shared" si="32"/>
        <v>834.19999999999993</v>
      </c>
      <c r="W43" s="48">
        <f t="shared" si="32"/>
        <v>215.19314265512506</v>
      </c>
      <c r="X43" s="48">
        <f t="shared" si="32"/>
        <v>210.45019909717738</v>
      </c>
      <c r="Y43" s="48">
        <f t="shared" si="32"/>
        <v>194.83114696438747</v>
      </c>
      <c r="Z43" s="48">
        <f t="shared" si="32"/>
        <v>206.15079904303815</v>
      </c>
      <c r="AA43" s="49">
        <f t="shared" si="32"/>
        <v>826.62528775972805</v>
      </c>
      <c r="AB43" s="48">
        <f t="shared" si="32"/>
        <v>208</v>
      </c>
      <c r="AC43" s="48">
        <f t="shared" si="32"/>
        <v>211</v>
      </c>
      <c r="AD43" s="48">
        <f t="shared" si="32"/>
        <v>236</v>
      </c>
      <c r="AE43" s="48">
        <f t="shared" si="32"/>
        <v>253</v>
      </c>
      <c r="AF43" s="49">
        <f t="shared" si="32"/>
        <v>908</v>
      </c>
      <c r="AG43" s="48">
        <f t="shared" si="32"/>
        <v>218</v>
      </c>
      <c r="AH43" s="48">
        <f t="shared" si="32"/>
        <v>232</v>
      </c>
      <c r="AI43" s="48">
        <f t="shared" ref="AI43:AK43" si="33">SUM(AI39:AI42)</f>
        <v>250</v>
      </c>
      <c r="AJ43" s="48">
        <f t="shared" si="33"/>
        <v>262</v>
      </c>
      <c r="AK43" s="49">
        <f t="shared" si="33"/>
        <v>962</v>
      </c>
      <c r="AL43" s="310"/>
      <c r="AM43"/>
      <c r="AN43"/>
      <c r="AO43"/>
      <c r="AP43"/>
      <c r="AQ43"/>
      <c r="AR43"/>
    </row>
    <row r="44" spans="1:44" s="82" customFormat="1" ht="11.25" customHeight="1" x14ac:dyDescent="0.2">
      <c r="A44"/>
      <c r="B44"/>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c r="AN44"/>
      <c r="AO44"/>
      <c r="AP44"/>
      <c r="AQ44"/>
      <c r="AR44"/>
    </row>
    <row r="45" spans="1:44" s="82" customFormat="1" ht="11.25" customHeight="1" x14ac:dyDescent="0.2">
      <c r="A45" s="115" t="s">
        <v>105</v>
      </c>
      <c r="B45"/>
      <c r="C45" s="310"/>
      <c r="D45" s="310"/>
      <c r="E45" s="310"/>
      <c r="F45" s="310"/>
      <c r="G45" s="311"/>
      <c r="H45" s="310"/>
      <c r="I45" s="310"/>
      <c r="J45" s="310"/>
      <c r="K45" s="310"/>
      <c r="L45" s="311"/>
      <c r="M45" s="310"/>
      <c r="N45" s="310"/>
      <c r="O45" s="310"/>
      <c r="P45" s="310"/>
      <c r="Q45" s="311"/>
      <c r="R45" s="310"/>
      <c r="S45" s="310"/>
      <c r="T45" s="310"/>
      <c r="U45" s="310"/>
      <c r="V45" s="311"/>
      <c r="W45" s="310"/>
      <c r="X45" s="310"/>
      <c r="Y45" s="310"/>
      <c r="Z45" s="310"/>
      <c r="AA45" s="311"/>
      <c r="AB45" s="310"/>
      <c r="AC45" s="310"/>
      <c r="AD45" s="310"/>
      <c r="AE45" s="310"/>
      <c r="AF45" s="311"/>
      <c r="AG45" s="310"/>
      <c r="AH45" s="310"/>
      <c r="AI45" s="310"/>
      <c r="AJ45" s="310"/>
      <c r="AK45" s="311"/>
      <c r="AL45" s="310"/>
      <c r="AM45"/>
      <c r="AN45"/>
      <c r="AO45"/>
      <c r="AP45"/>
      <c r="AQ45"/>
      <c r="AR45"/>
    </row>
    <row r="46" spans="1:44" s="82" customFormat="1" ht="11.25" customHeight="1" x14ac:dyDescent="0.2">
      <c r="A46" s="162" t="s">
        <v>100</v>
      </c>
      <c r="B46"/>
      <c r="C46" s="170"/>
      <c r="D46" s="170"/>
      <c r="E46" s="170"/>
      <c r="F46" s="170"/>
      <c r="G46" s="169"/>
      <c r="H46" s="170"/>
      <c r="I46" s="170"/>
      <c r="J46" s="170"/>
      <c r="K46" s="170"/>
      <c r="L46" s="169"/>
      <c r="M46" s="170"/>
      <c r="N46" s="170"/>
      <c r="O46" s="170"/>
      <c r="P46" s="170"/>
      <c r="Q46" s="169"/>
      <c r="R46" s="170"/>
      <c r="S46" s="170"/>
      <c r="T46" s="170"/>
      <c r="U46" s="170"/>
      <c r="V46" s="169"/>
      <c r="W46" s="170"/>
      <c r="X46" s="170"/>
      <c r="Y46" s="170"/>
      <c r="Z46" s="170"/>
      <c r="AA46" s="169"/>
      <c r="AB46" s="170">
        <v>0.43269230769230771</v>
      </c>
      <c r="AC46" s="170">
        <v>0.46445497630331756</v>
      </c>
      <c r="AD46" s="170">
        <v>0.49576271186440679</v>
      </c>
      <c r="AE46" s="170">
        <v>0.50988142292490124</v>
      </c>
      <c r="AF46" s="169">
        <f>IFERROR(SUMPRODUCT(AB39:AE39,AB46:AE46)/AF39,"")</f>
        <v>0.47797356828193832</v>
      </c>
      <c r="AG46" s="170">
        <v>0.52293577981651373</v>
      </c>
      <c r="AH46" s="170">
        <v>0.53448275862068961</v>
      </c>
      <c r="AI46" s="170">
        <v>0.53200000000000003</v>
      </c>
      <c r="AJ46" s="170">
        <v>0.53816793893129766</v>
      </c>
      <c r="AK46" s="169">
        <f>IFERROR(SUMPRODUCT(AG39:AJ39,AG46:AJ46)/AK39,"")</f>
        <v>0.53222453222453225</v>
      </c>
      <c r="AL46" s="170"/>
      <c r="AM46" s="312"/>
      <c r="AN46"/>
      <c r="AO46"/>
      <c r="AP46"/>
      <c r="AQ46"/>
      <c r="AR46"/>
    </row>
    <row r="47" spans="1:44" s="82" customFormat="1" ht="11.25" customHeight="1" x14ac:dyDescent="0.2">
      <c r="A47" s="128" t="s">
        <v>101</v>
      </c>
      <c r="B47"/>
      <c r="C47" s="170"/>
      <c r="D47" s="170"/>
      <c r="E47" s="170"/>
      <c r="F47" s="170"/>
      <c r="G47" s="169"/>
      <c r="H47" s="170"/>
      <c r="I47" s="170"/>
      <c r="J47" s="170"/>
      <c r="K47" s="170"/>
      <c r="L47" s="169"/>
      <c r="M47" s="170"/>
      <c r="N47" s="170"/>
      <c r="O47" s="170"/>
      <c r="P47" s="170"/>
      <c r="Q47" s="169"/>
      <c r="R47" s="170"/>
      <c r="S47" s="170"/>
      <c r="T47" s="170"/>
      <c r="U47" s="170"/>
      <c r="V47" s="169"/>
      <c r="W47" s="170"/>
      <c r="X47" s="170"/>
      <c r="Y47" s="170"/>
      <c r="Z47" s="170"/>
      <c r="AA47" s="169"/>
      <c r="AB47" s="170" t="s">
        <v>359</v>
      </c>
      <c r="AC47" s="170" t="s">
        <v>359</v>
      </c>
      <c r="AD47" s="170" t="s">
        <v>359</v>
      </c>
      <c r="AE47" s="170" t="s">
        <v>359</v>
      </c>
      <c r="AF47" s="169" t="str">
        <f>IFERROR(SUMPRODUCT(AB40:AE40,AB47:AE47)/AF40,"")</f>
        <v/>
      </c>
      <c r="AG47" s="170" t="s">
        <v>359</v>
      </c>
      <c r="AH47" s="170" t="s">
        <v>359</v>
      </c>
      <c r="AI47" s="170" t="s">
        <v>359</v>
      </c>
      <c r="AJ47" s="170" t="s">
        <v>359</v>
      </c>
      <c r="AK47" s="169" t="str">
        <f>IFERROR(SUMPRODUCT(AG40:AJ40,AG47:AJ47)/AK40,"")</f>
        <v/>
      </c>
      <c r="AL47" s="310"/>
      <c r="AM47"/>
      <c r="AN47"/>
      <c r="AO47"/>
      <c r="AP47"/>
      <c r="AQ47"/>
      <c r="AR47"/>
    </row>
    <row r="48" spans="1:44" s="82" customFormat="1" ht="11.25" customHeight="1" x14ac:dyDescent="0.2">
      <c r="A48" s="128" t="s">
        <v>102</v>
      </c>
      <c r="B48"/>
      <c r="C48" s="170"/>
      <c r="D48" s="170"/>
      <c r="E48" s="170"/>
      <c r="F48" s="170"/>
      <c r="G48" s="169"/>
      <c r="H48" s="170"/>
      <c r="I48" s="170"/>
      <c r="J48" s="170"/>
      <c r="K48" s="170"/>
      <c r="L48" s="169"/>
      <c r="M48" s="170"/>
      <c r="N48" s="170"/>
      <c r="O48" s="170"/>
      <c r="P48" s="170"/>
      <c r="Q48" s="169"/>
      <c r="R48" s="170"/>
      <c r="S48" s="170"/>
      <c r="T48" s="170"/>
      <c r="U48" s="170"/>
      <c r="V48" s="169"/>
      <c r="W48" s="170"/>
      <c r="X48" s="170"/>
      <c r="Y48" s="170"/>
      <c r="Z48" s="170"/>
      <c r="AA48" s="169"/>
      <c r="AB48" s="170" t="s">
        <v>359</v>
      </c>
      <c r="AC48" s="170" t="s">
        <v>359</v>
      </c>
      <c r="AD48" s="170" t="s">
        <v>359</v>
      </c>
      <c r="AE48" s="170" t="s">
        <v>359</v>
      </c>
      <c r="AF48" s="169" t="str">
        <f>IFERROR(SUMPRODUCT(AB41:AE41,AB48:AE48)/AF41,"")</f>
        <v/>
      </c>
      <c r="AG48" s="170" t="s">
        <v>359</v>
      </c>
      <c r="AH48" s="170" t="s">
        <v>359</v>
      </c>
      <c r="AI48" s="170" t="s">
        <v>359</v>
      </c>
      <c r="AJ48" s="170" t="s">
        <v>359</v>
      </c>
      <c r="AK48" s="169" t="str">
        <f>IFERROR(SUMPRODUCT(AG41:AJ41,AG48:AJ48)/AK41,"")</f>
        <v/>
      </c>
      <c r="AL48" s="310"/>
      <c r="AM48"/>
      <c r="AN48"/>
      <c r="AO48"/>
      <c r="AP48"/>
      <c r="AQ48"/>
      <c r="AR48"/>
    </row>
    <row r="49" spans="1:44" s="82" customFormat="1" ht="11.25" customHeight="1" x14ac:dyDescent="0.2">
      <c r="A49" s="128" t="s">
        <v>103</v>
      </c>
      <c r="B49"/>
      <c r="C49" s="170"/>
      <c r="D49" s="170"/>
      <c r="E49" s="170"/>
      <c r="F49" s="170"/>
      <c r="G49" s="169"/>
      <c r="H49" s="170"/>
      <c r="I49" s="170"/>
      <c r="J49" s="170"/>
      <c r="K49" s="170"/>
      <c r="L49" s="169"/>
      <c r="M49" s="170"/>
      <c r="N49" s="170"/>
      <c r="O49" s="170"/>
      <c r="P49" s="170"/>
      <c r="Q49" s="169"/>
      <c r="R49" s="170"/>
      <c r="S49" s="170"/>
      <c r="T49" s="170"/>
      <c r="U49" s="170"/>
      <c r="V49" s="169"/>
      <c r="W49" s="170"/>
      <c r="X49" s="170"/>
      <c r="Y49" s="170"/>
      <c r="Z49" s="170"/>
      <c r="AA49" s="169"/>
      <c r="AB49" s="170" t="s">
        <v>359</v>
      </c>
      <c r="AC49" s="170" t="s">
        <v>359</v>
      </c>
      <c r="AD49" s="170" t="s">
        <v>359</v>
      </c>
      <c r="AE49" s="170" t="s">
        <v>359</v>
      </c>
      <c r="AF49" s="169" t="str">
        <f>IFERROR(SUMPRODUCT(AB42:AE42,AB49:AE49)/AF42,"")</f>
        <v/>
      </c>
      <c r="AG49" s="170" t="s">
        <v>359</v>
      </c>
      <c r="AH49" s="170" t="s">
        <v>359</v>
      </c>
      <c r="AI49" s="170" t="s">
        <v>359</v>
      </c>
      <c r="AJ49" s="170" t="s">
        <v>359</v>
      </c>
      <c r="AK49" s="169" t="str">
        <f>IFERROR(SUMPRODUCT(AG42:AJ42,AG49:AJ49)/AK42,"")</f>
        <v/>
      </c>
      <c r="AL49" s="310"/>
      <c r="AM49"/>
      <c r="AN49"/>
      <c r="AO49"/>
      <c r="AP49"/>
      <c r="AQ49"/>
      <c r="AR49"/>
    </row>
    <row r="50" spans="1:44" s="82" customFormat="1" ht="11.25" customHeight="1" x14ac:dyDescent="0.2">
      <c r="A50" s="166" t="s">
        <v>269</v>
      </c>
      <c r="B50" s="103"/>
      <c r="C50" s="172"/>
      <c r="D50" s="172"/>
      <c r="E50" s="172"/>
      <c r="F50" s="172"/>
      <c r="G50" s="173"/>
      <c r="H50" s="172"/>
      <c r="I50" s="172"/>
      <c r="J50" s="172"/>
      <c r="K50" s="172"/>
      <c r="L50" s="173"/>
      <c r="M50" s="172"/>
      <c r="N50" s="172"/>
      <c r="O50" s="172"/>
      <c r="P50" s="172"/>
      <c r="Q50" s="173"/>
      <c r="R50" s="172"/>
      <c r="S50" s="172"/>
      <c r="T50" s="172"/>
      <c r="U50" s="172"/>
      <c r="V50" s="173"/>
      <c r="W50" s="172"/>
      <c r="X50" s="172"/>
      <c r="Y50" s="172"/>
      <c r="Z50" s="172"/>
      <c r="AA50" s="173"/>
      <c r="AB50" s="172">
        <f t="shared" ref="AB50:AK50" si="34">IFERROR(SUMPRODUCT(AB39:AB42,AB46:AB49)/AB43,"")</f>
        <v>0.43269230769230771</v>
      </c>
      <c r="AC50" s="172">
        <f t="shared" si="34"/>
        <v>0.46445497630331756</v>
      </c>
      <c r="AD50" s="172">
        <f t="shared" si="34"/>
        <v>0.49576271186440679</v>
      </c>
      <c r="AE50" s="172">
        <f t="shared" si="34"/>
        <v>0.50988142292490124</v>
      </c>
      <c r="AF50" s="173">
        <f t="shared" si="34"/>
        <v>0.47797356828193832</v>
      </c>
      <c r="AG50" s="172">
        <f t="shared" si="34"/>
        <v>0.52293577981651373</v>
      </c>
      <c r="AH50" s="172">
        <f t="shared" si="34"/>
        <v>0.53448275862068961</v>
      </c>
      <c r="AI50" s="172">
        <f t="shared" si="34"/>
        <v>0.53200000000000003</v>
      </c>
      <c r="AJ50" s="172">
        <f t="shared" si="34"/>
        <v>0.53816793893129766</v>
      </c>
      <c r="AK50" s="173">
        <f t="shared" si="34"/>
        <v>0.53222453222453225</v>
      </c>
      <c r="AL50" s="310"/>
      <c r="AM50"/>
      <c r="AN50"/>
      <c r="AO50"/>
      <c r="AP50"/>
      <c r="AQ50"/>
      <c r="AR50"/>
    </row>
    <row r="51" spans="1:44" s="82" customFormat="1" ht="11.25" customHeight="1" x14ac:dyDescent="0.2">
      <c r="A51"/>
      <c r="B51"/>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160"/>
    </row>
    <row r="52" spans="1:44" s="82" customFormat="1" ht="11" customHeight="1" x14ac:dyDescent="0.2">
      <c r="A52"/>
      <c r="B52"/>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160"/>
    </row>
    <row r="53" spans="1:44" s="13" customFormat="1" ht="11.25" customHeight="1" x14ac:dyDescent="0.2">
      <c r="A53"/>
      <c r="B53"/>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93"/>
    </row>
    <row r="54" spans="1:44" s="82" customFormat="1" ht="11.25" customHeight="1" x14ac:dyDescent="0.2">
      <c r="A54"/>
      <c r="B54"/>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160"/>
    </row>
    <row r="55" spans="1:44" s="82" customFormat="1" ht="11.25" customHeight="1" x14ac:dyDescent="0.2">
      <c r="A55"/>
      <c r="B55"/>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160"/>
    </row>
    <row r="56" spans="1:44" s="82" customFormat="1" ht="11.2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44" s="82" customFormat="1" ht="11.2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44" ht="11.25" customHeight="1" x14ac:dyDescent="0.2"/>
    <row r="59" spans="1:44" ht="11.25" customHeight="1" x14ac:dyDescent="0.2"/>
    <row r="60" spans="1:44" ht="11.25" customHeight="1" x14ac:dyDescent="0.2"/>
    <row r="61" spans="1:44" ht="11.25" customHeight="1" x14ac:dyDescent="0.2"/>
    <row r="62" spans="1:44" ht="11.25" customHeight="1" x14ac:dyDescent="0.2"/>
    <row r="63" spans="1:44" ht="11.25" customHeight="1" x14ac:dyDescent="0.2"/>
    <row r="64" spans="1:44" ht="11.25" customHeight="1" x14ac:dyDescent="0.2"/>
    <row r="65" spans="1:46" ht="11.25" customHeight="1" x14ac:dyDescent="0.2"/>
    <row r="66" spans="1:46" ht="11.25" customHeight="1" x14ac:dyDescent="0.2"/>
    <row r="67" spans="1:46" ht="11.25" customHeight="1" x14ac:dyDescent="0.2"/>
    <row r="68" spans="1:46" ht="11.25" customHeight="1" x14ac:dyDescent="0.2"/>
    <row r="69" spans="1:46" ht="11.25" customHeight="1" x14ac:dyDescent="0.2"/>
    <row r="70" spans="1:46" ht="11.25" customHeight="1" x14ac:dyDescent="0.2"/>
    <row r="71" spans="1:46" ht="11.25" customHeight="1" x14ac:dyDescent="0.2"/>
    <row r="72" spans="1:46" ht="11.25" customHeight="1" x14ac:dyDescent="0.2"/>
    <row r="73" spans="1:46" ht="11.25" customHeight="1" x14ac:dyDescent="0.2"/>
    <row r="74" spans="1:46" ht="11.25" customHeight="1" x14ac:dyDescent="0.2"/>
    <row r="75" spans="1:46" ht="11.25" customHeight="1" x14ac:dyDescent="0.2"/>
    <row r="76" spans="1:46" ht="11.25" customHeight="1" x14ac:dyDescent="0.2"/>
    <row r="77" spans="1:46" s="5" customFormat="1" ht="11.25" customHeight="1"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s="13"/>
      <c r="AM77" s="13"/>
      <c r="AN77" s="13"/>
      <c r="AO77" s="13"/>
      <c r="AP77" s="13"/>
      <c r="AQ77" s="13"/>
    </row>
    <row r="78" spans="1:46" ht="11.25" customHeight="1" x14ac:dyDescent="0.2"/>
    <row r="79" spans="1:46" ht="11.25" customHeight="1" x14ac:dyDescent="0.2"/>
    <row r="80" spans="1:46" customFormat="1" ht="11.25" customHeight="1" x14ac:dyDescent="0.2">
      <c r="AL80" s="82"/>
      <c r="AM80" s="82"/>
      <c r="AN80" s="82"/>
      <c r="AO80" s="82"/>
      <c r="AP80" s="82"/>
      <c r="AQ80" s="82"/>
      <c r="AR80" s="10"/>
      <c r="AS80" s="10"/>
      <c r="AT80" s="10"/>
    </row>
    <row r="81" spans="38:46" customFormat="1" ht="11.25" customHeight="1" x14ac:dyDescent="0.2">
      <c r="AL81" s="82"/>
      <c r="AM81" s="82"/>
      <c r="AN81" s="82"/>
      <c r="AO81" s="82"/>
      <c r="AP81" s="82"/>
      <c r="AQ81" s="82"/>
      <c r="AR81" s="10"/>
      <c r="AS81" s="10"/>
      <c r="AT81" s="10"/>
    </row>
    <row r="82" spans="38:46" customFormat="1" ht="11.25" customHeight="1" x14ac:dyDescent="0.2">
      <c r="AL82" s="82"/>
      <c r="AM82" s="82"/>
      <c r="AN82" s="82"/>
      <c r="AO82" s="82"/>
      <c r="AP82" s="82"/>
      <c r="AQ82" s="82"/>
      <c r="AR82" s="10"/>
      <c r="AS82" s="10"/>
      <c r="AT82" s="10"/>
    </row>
    <row r="83" spans="38:46" customFormat="1" ht="11.25" customHeight="1" x14ac:dyDescent="0.2">
      <c r="AL83" s="82"/>
      <c r="AM83" s="82"/>
      <c r="AN83" s="82"/>
      <c r="AO83" s="82"/>
      <c r="AP83" s="82"/>
      <c r="AQ83" s="82"/>
      <c r="AR83" s="10"/>
      <c r="AS83" s="10"/>
      <c r="AT83" s="10"/>
    </row>
    <row r="84" spans="38:46" customFormat="1" ht="11.25" customHeight="1" x14ac:dyDescent="0.2">
      <c r="AL84" s="82"/>
      <c r="AM84" s="82"/>
      <c r="AN84" s="82"/>
      <c r="AO84" s="82"/>
      <c r="AP84" s="82"/>
      <c r="AQ84" s="82"/>
      <c r="AR84" s="10"/>
      <c r="AS84" s="10"/>
      <c r="AT84" s="10"/>
    </row>
    <row r="85" spans="38:46" customFormat="1" ht="11.25" customHeight="1" x14ac:dyDescent="0.2">
      <c r="AL85" s="82"/>
      <c r="AM85" s="82"/>
      <c r="AN85" s="82"/>
      <c r="AO85" s="82"/>
      <c r="AP85" s="82"/>
      <c r="AQ85" s="82"/>
      <c r="AR85" s="10"/>
      <c r="AS85" s="10"/>
      <c r="AT85" s="10"/>
    </row>
    <row r="86" spans="38:46" customFormat="1" ht="11.25" customHeight="1" x14ac:dyDescent="0.2">
      <c r="AL86" s="82"/>
      <c r="AM86" s="82"/>
      <c r="AN86" s="82"/>
      <c r="AO86" s="82"/>
      <c r="AP86" s="82"/>
      <c r="AQ86" s="82"/>
      <c r="AR86" s="10"/>
      <c r="AS86" s="10"/>
      <c r="AT86" s="10"/>
    </row>
    <row r="87" spans="38:46" customFormat="1" ht="11.25" customHeight="1" x14ac:dyDescent="0.2">
      <c r="AL87" s="82"/>
      <c r="AM87" s="82"/>
      <c r="AN87" s="82"/>
      <c r="AO87" s="82"/>
      <c r="AP87" s="82"/>
      <c r="AQ87" s="82"/>
      <c r="AR87" s="10"/>
      <c r="AS87" s="10"/>
      <c r="AT87" s="10"/>
    </row>
    <row r="88" spans="38:46" customFormat="1" ht="11.25" customHeight="1" x14ac:dyDescent="0.2">
      <c r="AL88" s="82"/>
      <c r="AM88" s="82"/>
      <c r="AN88" s="82"/>
      <c r="AO88" s="82"/>
      <c r="AP88" s="82"/>
      <c r="AQ88" s="82"/>
      <c r="AR88" s="10"/>
      <c r="AS88" s="10"/>
      <c r="AT88" s="10"/>
    </row>
    <row r="89" spans="38:46" customFormat="1" ht="11.25" customHeight="1" x14ac:dyDescent="0.2">
      <c r="AL89" s="82"/>
      <c r="AM89" s="82"/>
      <c r="AN89" s="82"/>
      <c r="AO89" s="82"/>
      <c r="AP89" s="82"/>
      <c r="AQ89" s="82"/>
      <c r="AR89" s="10"/>
      <c r="AS89" s="10"/>
      <c r="AT89" s="10"/>
    </row>
    <row r="90" spans="38:46" customFormat="1" ht="11.25" customHeight="1" x14ac:dyDescent="0.2">
      <c r="AL90" s="82"/>
      <c r="AM90" s="82"/>
      <c r="AN90" s="82"/>
      <c r="AO90" s="82"/>
      <c r="AP90" s="82"/>
      <c r="AQ90" s="82"/>
      <c r="AR90" s="10"/>
      <c r="AS90" s="10"/>
      <c r="AT90" s="10"/>
    </row>
    <row r="91" spans="38:46" customFormat="1" ht="11.25" customHeight="1" x14ac:dyDescent="0.2">
      <c r="AL91" s="82"/>
      <c r="AM91" s="82"/>
      <c r="AN91" s="82"/>
      <c r="AO91" s="82"/>
      <c r="AP91" s="82"/>
      <c r="AQ91" s="82"/>
      <c r="AR91" s="10"/>
      <c r="AS91" s="10"/>
      <c r="AT91" s="10"/>
    </row>
    <row r="92" spans="38:46" customFormat="1" ht="11.25" customHeight="1" x14ac:dyDescent="0.2">
      <c r="AL92" s="82"/>
      <c r="AM92" s="82"/>
      <c r="AN92" s="82"/>
      <c r="AO92" s="82"/>
      <c r="AP92" s="82"/>
      <c r="AQ92" s="82"/>
      <c r="AR92" s="10"/>
      <c r="AS92" s="10"/>
      <c r="AT92" s="10"/>
    </row>
    <row r="93" spans="38:46" customFormat="1" ht="11.25" customHeight="1" x14ac:dyDescent="0.2">
      <c r="AL93" s="82"/>
      <c r="AM93" s="82"/>
      <c r="AN93" s="82"/>
      <c r="AO93" s="82"/>
      <c r="AP93" s="82"/>
      <c r="AQ93" s="82"/>
      <c r="AR93" s="10"/>
      <c r="AS93" s="10"/>
      <c r="AT93" s="10"/>
    </row>
    <row r="94" spans="38:46" customFormat="1" ht="11.25" customHeight="1" x14ac:dyDescent="0.2">
      <c r="AL94" s="82"/>
      <c r="AM94" s="82"/>
      <c r="AN94" s="82"/>
      <c r="AO94" s="82"/>
      <c r="AP94" s="82"/>
      <c r="AQ94" s="82"/>
      <c r="AR94" s="10"/>
      <c r="AS94" s="10"/>
      <c r="AT94" s="10"/>
    </row>
    <row r="95" spans="38:46" customFormat="1" ht="11.25" customHeight="1" x14ac:dyDescent="0.2">
      <c r="AL95" s="82"/>
      <c r="AM95" s="82"/>
      <c r="AN95" s="82"/>
      <c r="AO95" s="82"/>
      <c r="AP95" s="82"/>
      <c r="AQ95" s="82"/>
      <c r="AR95" s="10"/>
      <c r="AS95" s="10"/>
      <c r="AT95" s="10"/>
    </row>
    <row r="96" spans="38:46" ht="11.25" customHeight="1" x14ac:dyDescent="0.2"/>
    <row r="97" spans="1:43" ht="11.25" customHeight="1" x14ac:dyDescent="0.2"/>
    <row r="98" spans="1:43" ht="11.25" customHeight="1" x14ac:dyDescent="0.2"/>
    <row r="99" spans="1:43" ht="11.25" customHeight="1" x14ac:dyDescent="0.2"/>
    <row r="100" spans="1:43" ht="11.25" customHeight="1" x14ac:dyDescent="0.2"/>
    <row r="101" spans="1:43" ht="11.25" customHeight="1" x14ac:dyDescent="0.2"/>
    <row r="102" spans="1:43" ht="11.25" customHeight="1" x14ac:dyDescent="0.2"/>
    <row r="103" spans="1:43" s="5" customFormat="1" ht="11.25" customHeigh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s="13"/>
      <c r="AM103" s="13"/>
      <c r="AN103" s="13"/>
      <c r="AO103" s="13"/>
      <c r="AP103" s="13"/>
      <c r="AQ103" s="13"/>
    </row>
    <row r="104" spans="1:43" ht="11.25" customHeight="1" x14ac:dyDescent="0.2"/>
    <row r="105" spans="1:43" ht="11.25" customHeight="1" x14ac:dyDescent="0.2"/>
    <row r="106" spans="1:43" ht="11.25" customHeight="1" x14ac:dyDescent="0.2"/>
    <row r="107" spans="1:43" ht="11.25" customHeight="1" x14ac:dyDescent="0.2"/>
    <row r="108" spans="1:43" ht="11.25" customHeight="1" x14ac:dyDescent="0.2"/>
    <row r="109" spans="1:43" ht="11.25" customHeight="1" x14ac:dyDescent="0.2"/>
    <row r="110" spans="1:43" ht="11.25" customHeight="1" x14ac:dyDescent="0.2"/>
    <row r="111" spans="1:43" ht="11.25" customHeight="1" x14ac:dyDescent="0.2"/>
    <row r="112" spans="1:43" ht="11.25" customHeight="1" x14ac:dyDescent="0.2"/>
    <row r="113" spans="1:43" ht="11.25" customHeight="1" x14ac:dyDescent="0.2"/>
    <row r="114" spans="1:43" ht="11.25" customHeight="1" x14ac:dyDescent="0.2"/>
    <row r="115" spans="1:43" ht="11.25" customHeight="1" x14ac:dyDescent="0.2"/>
    <row r="116" spans="1:43" ht="11.25" customHeight="1" x14ac:dyDescent="0.2"/>
    <row r="117" spans="1:43" ht="11.25" customHeight="1" x14ac:dyDescent="0.2"/>
    <row r="118" spans="1:43" ht="11.25" customHeight="1" x14ac:dyDescent="0.2"/>
    <row r="119" spans="1:43" ht="11.25" customHeight="1" x14ac:dyDescent="0.2"/>
    <row r="120" spans="1:43" ht="11.25" customHeight="1" x14ac:dyDescent="0.2"/>
    <row r="121" spans="1:43" ht="11.25" customHeight="1" x14ac:dyDescent="0.2"/>
    <row r="122" spans="1:43" ht="11.25" customHeight="1" x14ac:dyDescent="0.2"/>
    <row r="123" spans="1:43" ht="11.25" customHeight="1" x14ac:dyDescent="0.2"/>
    <row r="124" spans="1:43" ht="11.25" customHeight="1" x14ac:dyDescent="0.2"/>
    <row r="125" spans="1:43" ht="11.25" customHeight="1" x14ac:dyDescent="0.2"/>
    <row r="126" spans="1:43" ht="11.25" customHeight="1" x14ac:dyDescent="0.2"/>
    <row r="127" spans="1:43" s="5" customFormat="1" ht="11.25" customHeight="1" x14ac:dyDescent="0.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s="13"/>
      <c r="AM127" s="13"/>
      <c r="AN127" s="13"/>
      <c r="AO127" s="13"/>
      <c r="AP127" s="13"/>
      <c r="AQ127" s="13"/>
    </row>
    <row r="128" spans="1:43" s="5" customFormat="1" ht="11.25" customHeight="1" x14ac:dyDescent="0.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s="13"/>
      <c r="AM128" s="13"/>
      <c r="AN128" s="13"/>
      <c r="AO128" s="13"/>
      <c r="AP128" s="13"/>
      <c r="AQ128" s="13"/>
    </row>
    <row r="129" spans="1:43" s="5" customFormat="1" ht="11.25" customHeight="1" x14ac:dyDescent="0.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s="13"/>
      <c r="AM129" s="13"/>
      <c r="AN129" s="13"/>
      <c r="AO129" s="13"/>
      <c r="AP129" s="13"/>
      <c r="AQ129" s="13"/>
    </row>
    <row r="130" spans="1:43" s="5" customFormat="1" ht="11.25" customHeight="1" x14ac:dyDescent="0.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s="13"/>
      <c r="AM130" s="13"/>
      <c r="AN130" s="13"/>
      <c r="AO130" s="13"/>
      <c r="AP130" s="13"/>
      <c r="AQ130" s="13"/>
    </row>
    <row r="131" spans="1:43" s="5" customFormat="1" ht="11.25" customHeight="1" x14ac:dyDescent="0.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s="13"/>
      <c r="AM131" s="13"/>
      <c r="AN131" s="13"/>
      <c r="AO131" s="13"/>
      <c r="AP131" s="13"/>
      <c r="AQ131" s="13"/>
    </row>
    <row r="132" spans="1:43" s="5" customFormat="1" ht="11.25" customHeight="1" x14ac:dyDescent="0.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s="13"/>
      <c r="AM132" s="13"/>
      <c r="AN132" s="13"/>
      <c r="AO132" s="13"/>
      <c r="AP132" s="13"/>
      <c r="AQ132" s="13"/>
    </row>
    <row r="133" spans="1:43" s="5" customFormat="1" ht="11.25" customHeight="1" x14ac:dyDescent="0.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s="13"/>
      <c r="AM133" s="13"/>
      <c r="AN133" s="13"/>
      <c r="AO133" s="13"/>
      <c r="AP133" s="13"/>
      <c r="AQ133" s="13"/>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3D45-4A7B-4CDF-A09D-AB12A4C95E5F}">
  <sheetPr>
    <tabColor theme="4"/>
  </sheetPr>
  <dimension ref="A1:AP108"/>
  <sheetViews>
    <sheetView workbookViewId="0">
      <pane xSplit="2" ySplit="3" topLeftCell="K4" activePane="bottomRight" state="frozen"/>
      <selection pane="topRight"/>
      <selection pane="bottomLeft"/>
      <selection pane="bottomRight" activeCell="AP15" sqref="AP15"/>
    </sheetView>
  </sheetViews>
  <sheetFormatPr baseColWidth="10" defaultColWidth="8.6640625" defaultRowHeight="15" outlineLevelCol="1" x14ac:dyDescent="0.2"/>
  <cols>
    <col min="1" max="1" width="2.5" customWidth="1"/>
    <col min="2" max="2" width="44.33203125" customWidth="1"/>
    <col min="3" max="6" width="7.5" hidden="1" customWidth="1" outlineLevel="1"/>
    <col min="7" max="7" width="7.5" customWidth="1" collapsed="1"/>
    <col min="8" max="11" width="7.5" hidden="1" customWidth="1" outlineLevel="1"/>
    <col min="12" max="12" width="7.5" customWidth="1" collapsed="1"/>
    <col min="13" max="13" width="7.5" hidden="1" customWidth="1" outlineLevel="1"/>
    <col min="14" max="14" width="9.5" hidden="1" customWidth="1" outlineLevel="1"/>
    <col min="15"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8.33203125" customWidth="1" collapsed="1"/>
    <col min="33" max="36" width="7.5" hidden="1" customWidth="1" outlineLevel="1"/>
    <col min="37" max="37" width="8.33203125" customWidth="1" collapsed="1"/>
  </cols>
  <sheetData>
    <row r="1" spans="1:41" s="5" customFormat="1" ht="16.5" customHeight="1" x14ac:dyDescent="0.15">
      <c r="A1" s="3" t="s">
        <v>270</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row>
    <row r="2" spans="1:41" s="15" customFormat="1" ht="11" customHeight="1" x14ac:dyDescent="0.15">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6"/>
      <c r="AK2" s="16"/>
      <c r="AL2" s="191"/>
      <c r="AM2" s="191"/>
      <c r="AN2" s="191"/>
      <c r="AO2" s="191"/>
    </row>
    <row r="3" spans="1:41" s="13" customFormat="1" ht="11.25" customHeight="1" x14ac:dyDescent="0.15">
      <c r="A3" s="118" t="s">
        <v>50</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row>
    <row r="4" spans="1:41" s="10" customFormat="1" ht="11.25" customHeight="1" x14ac:dyDescent="0.15">
      <c r="A4" s="299" t="s">
        <v>52</v>
      </c>
      <c r="B4" s="299"/>
      <c r="C4" s="302"/>
      <c r="D4" s="302"/>
      <c r="E4" s="302"/>
      <c r="F4" s="302"/>
      <c r="G4" s="301"/>
      <c r="H4" s="302"/>
      <c r="I4" s="302"/>
      <c r="J4" s="302"/>
      <c r="K4" s="302"/>
      <c r="L4" s="301"/>
      <c r="M4" s="300"/>
      <c r="N4" s="300"/>
      <c r="O4" s="300"/>
      <c r="P4" s="300"/>
      <c r="Q4" s="301"/>
      <c r="R4" s="302">
        <v>95.1</v>
      </c>
      <c r="S4" s="302">
        <v>135.80000000000001</v>
      </c>
      <c r="T4" s="302">
        <v>207.09999999999997</v>
      </c>
      <c r="U4" s="302">
        <v>290.89999999999998</v>
      </c>
      <c r="V4" s="301">
        <f>SUM(R4:U4)</f>
        <v>728.9</v>
      </c>
      <c r="W4" s="302">
        <v>304.79999999999995</v>
      </c>
      <c r="X4" s="302">
        <v>370.79999999999995</v>
      </c>
      <c r="Y4" s="302">
        <v>440</v>
      </c>
      <c r="Z4" s="302">
        <v>457.69999999999982</v>
      </c>
      <c r="AA4" s="301">
        <f>SUM(W4:Z4)</f>
        <v>1573.2999999999997</v>
      </c>
      <c r="AB4" s="302">
        <v>514</v>
      </c>
      <c r="AC4" s="302">
        <v>625</v>
      </c>
      <c r="AD4" s="302">
        <v>596</v>
      </c>
      <c r="AE4" s="302">
        <v>710</v>
      </c>
      <c r="AF4" s="301">
        <f>SUM(AB4:AE4)</f>
        <v>2445</v>
      </c>
      <c r="AG4" s="302">
        <v>605</v>
      </c>
      <c r="AH4" s="302">
        <v>750</v>
      </c>
      <c r="AI4" s="300"/>
      <c r="AJ4" s="300"/>
      <c r="AK4" s="301"/>
      <c r="AL4" s="82"/>
      <c r="AM4" s="82"/>
      <c r="AN4" s="82"/>
      <c r="AO4" s="82"/>
    </row>
    <row r="5" spans="1:41" s="43" customFormat="1" ht="11.25" customHeight="1" x14ac:dyDescent="0.15">
      <c r="A5" s="38" t="s">
        <v>57</v>
      </c>
      <c r="B5" s="38"/>
      <c r="C5" s="39"/>
      <c r="D5" s="39"/>
      <c r="E5" s="39"/>
      <c r="F5" s="39"/>
      <c r="G5" s="40"/>
      <c r="H5" s="41"/>
      <c r="I5" s="41"/>
      <c r="J5" s="41"/>
      <c r="K5" s="41"/>
      <c r="L5" s="42"/>
      <c r="M5" s="228"/>
      <c r="N5" s="228"/>
      <c r="O5" s="228"/>
      <c r="P5" s="228"/>
      <c r="Q5" s="42"/>
      <c r="R5" s="41"/>
      <c r="S5" s="41"/>
      <c r="T5" s="41"/>
      <c r="U5" s="41"/>
      <c r="V5" s="42"/>
      <c r="W5" s="41">
        <f t="shared" ref="W5:AG5" si="0">(W4-R4)/R4</f>
        <v>2.205047318611987</v>
      </c>
      <c r="X5" s="41">
        <f t="shared" si="0"/>
        <v>1.7304860088365237</v>
      </c>
      <c r="Y5" s="41">
        <f t="shared" si="0"/>
        <v>1.1245774987928541</v>
      </c>
      <c r="Z5" s="41">
        <f t="shared" si="0"/>
        <v>0.57339291852870355</v>
      </c>
      <c r="AA5" s="42">
        <f t="shared" si="0"/>
        <v>1.1584579503361225</v>
      </c>
      <c r="AB5" s="41">
        <f t="shared" si="0"/>
        <v>0.68635170603674567</v>
      </c>
      <c r="AC5" s="41">
        <f t="shared" si="0"/>
        <v>0.68554476806904008</v>
      </c>
      <c r="AD5" s="41">
        <f t="shared" si="0"/>
        <v>0.35454545454545455</v>
      </c>
      <c r="AE5" s="41">
        <f t="shared" si="0"/>
        <v>0.55123443303473951</v>
      </c>
      <c r="AF5" s="42">
        <f t="shared" si="0"/>
        <v>0.55405834869382853</v>
      </c>
      <c r="AG5" s="41">
        <f t="shared" si="0"/>
        <v>0.17704280155642024</v>
      </c>
      <c r="AH5" s="229">
        <f>IFERROR((AH4-AC4)/AC4,0)</f>
        <v>0.2</v>
      </c>
      <c r="AI5" s="313"/>
      <c r="AJ5" s="313"/>
      <c r="AK5" s="314"/>
      <c r="AL5" s="230"/>
      <c r="AM5" s="315"/>
      <c r="AN5" s="230"/>
      <c r="AO5" s="230"/>
    </row>
    <row r="6" spans="1:41" s="10" customFormat="1" ht="11.25" customHeight="1" x14ac:dyDescent="0.15">
      <c r="A6" s="44"/>
      <c r="B6" s="44"/>
      <c r="C6" s="36"/>
      <c r="D6" s="36"/>
      <c r="E6" s="36"/>
      <c r="F6" s="36"/>
      <c r="G6" s="45"/>
      <c r="H6" s="36"/>
      <c r="I6" s="36"/>
      <c r="J6" s="36"/>
      <c r="K6" s="36"/>
      <c r="L6" s="45"/>
      <c r="M6" s="223"/>
      <c r="N6" s="223"/>
      <c r="O6" s="223"/>
      <c r="P6" s="223"/>
      <c r="Q6" s="45"/>
      <c r="R6" s="36"/>
      <c r="S6" s="36"/>
      <c r="T6" s="36"/>
      <c r="U6" s="36"/>
      <c r="V6" s="45"/>
      <c r="W6" s="36"/>
      <c r="X6" s="36"/>
      <c r="Y6" s="36"/>
      <c r="Z6" s="36"/>
      <c r="AA6" s="45"/>
      <c r="AB6" s="36"/>
      <c r="AC6" s="36"/>
      <c r="AD6" s="36"/>
      <c r="AE6" s="36"/>
      <c r="AF6" s="45"/>
      <c r="AG6" s="36"/>
      <c r="AH6" s="36"/>
      <c r="AI6" s="36"/>
      <c r="AJ6" s="36"/>
      <c r="AK6" s="45"/>
      <c r="AL6" s="82"/>
      <c r="AM6" s="82"/>
      <c r="AN6" s="82"/>
      <c r="AO6" s="82"/>
    </row>
    <row r="7" spans="1:41" s="10" customFormat="1" ht="11" customHeight="1" x14ac:dyDescent="0.15">
      <c r="A7" s="44" t="s">
        <v>58</v>
      </c>
      <c r="B7" s="44"/>
      <c r="C7" s="36"/>
      <c r="D7" s="36"/>
      <c r="E7" s="36"/>
      <c r="F7" s="36"/>
      <c r="G7" s="45"/>
      <c r="H7" s="36"/>
      <c r="I7" s="36"/>
      <c r="J7" s="36"/>
      <c r="K7" s="36"/>
      <c r="L7" s="45"/>
      <c r="M7" s="223"/>
      <c r="N7" s="223"/>
      <c r="O7" s="223"/>
      <c r="P7" s="223"/>
      <c r="Q7" s="45"/>
      <c r="R7" s="36">
        <v>7.1</v>
      </c>
      <c r="S7" s="36">
        <v>6.6</v>
      </c>
      <c r="T7" s="36">
        <v>1.9000000000000004</v>
      </c>
      <c r="U7" s="36">
        <v>4.5000000000000018</v>
      </c>
      <c r="V7" s="45">
        <f>SUM(R7:U7)</f>
        <v>20.100000000000001</v>
      </c>
      <c r="W7" s="36">
        <v>4.8</v>
      </c>
      <c r="X7" s="36">
        <v>4.9000000000000004</v>
      </c>
      <c r="Y7" s="36">
        <v>6.7999999999999989</v>
      </c>
      <c r="Z7" s="36">
        <v>17</v>
      </c>
      <c r="AA7" s="45">
        <f>SUM(W7:Z7)</f>
        <v>33.5</v>
      </c>
      <c r="AB7" s="36">
        <v>11</v>
      </c>
      <c r="AC7" s="36">
        <v>11</v>
      </c>
      <c r="AD7" s="36">
        <v>10</v>
      </c>
      <c r="AE7" s="36">
        <v>13</v>
      </c>
      <c r="AF7" s="45">
        <f>SUM(AB7:AE7)</f>
        <v>45</v>
      </c>
      <c r="AG7" s="36">
        <v>14</v>
      </c>
      <c r="AH7" s="36">
        <v>20</v>
      </c>
      <c r="AI7" s="316"/>
      <c r="AJ7" s="316"/>
      <c r="AK7" s="45"/>
      <c r="AL7" s="82"/>
      <c r="AM7" s="82"/>
      <c r="AN7" s="82"/>
      <c r="AO7" s="82"/>
    </row>
    <row r="8" spans="1:41" s="10" customFormat="1" ht="11.25" customHeight="1" x14ac:dyDescent="0.15">
      <c r="A8" s="47" t="s">
        <v>59</v>
      </c>
      <c r="B8" s="47"/>
      <c r="C8" s="48"/>
      <c r="D8" s="48"/>
      <c r="E8" s="48"/>
      <c r="F8" s="48"/>
      <c r="G8" s="49"/>
      <c r="H8" s="48"/>
      <c r="I8" s="48"/>
      <c r="J8" s="48"/>
      <c r="K8" s="48"/>
      <c r="L8" s="49"/>
      <c r="M8" s="224"/>
      <c r="N8" s="224"/>
      <c r="O8" s="224"/>
      <c r="P8" s="224"/>
      <c r="Q8" s="49"/>
      <c r="R8" s="48">
        <v>102.19999999999999</v>
      </c>
      <c r="S8" s="48">
        <v>142.4</v>
      </c>
      <c r="T8" s="48">
        <v>209</v>
      </c>
      <c r="U8" s="48">
        <v>295.39999999999998</v>
      </c>
      <c r="V8" s="49">
        <f>SUM(R8:U8)</f>
        <v>749</v>
      </c>
      <c r="W8" s="48">
        <v>309.60000000000002</v>
      </c>
      <c r="X8" s="48">
        <v>375.7</v>
      </c>
      <c r="Y8" s="48">
        <v>446.79999999999995</v>
      </c>
      <c r="Z8" s="48">
        <v>474.7000000000001</v>
      </c>
      <c r="AA8" s="49">
        <f>SUM(W8:Z8)</f>
        <v>1606.8</v>
      </c>
      <c r="AB8" s="48">
        <v>525</v>
      </c>
      <c r="AC8" s="48">
        <v>636</v>
      </c>
      <c r="AD8" s="48">
        <v>606</v>
      </c>
      <c r="AE8" s="48">
        <v>723</v>
      </c>
      <c r="AF8" s="49">
        <f>SUM(AB8:AE8)</f>
        <v>2490</v>
      </c>
      <c r="AG8" s="48">
        <v>619</v>
      </c>
      <c r="AH8" s="48">
        <v>770</v>
      </c>
      <c r="AI8" s="48">
        <v>655</v>
      </c>
      <c r="AJ8" s="48">
        <v>764</v>
      </c>
      <c r="AK8" s="49">
        <f>SUM(AG8:AJ8)</f>
        <v>2808</v>
      </c>
      <c r="AL8" s="118"/>
      <c r="AM8" s="228"/>
      <c r="AN8" s="81"/>
      <c r="AO8" s="82"/>
    </row>
    <row r="9" spans="1:41" s="10" customFormat="1" ht="11.25" customHeight="1" x14ac:dyDescent="0.15">
      <c r="A9" s="317" t="s">
        <v>57</v>
      </c>
      <c r="B9" s="317"/>
      <c r="C9" s="318"/>
      <c r="D9" s="318"/>
      <c r="E9" s="318"/>
      <c r="F9" s="318"/>
      <c r="G9" s="319"/>
      <c r="H9" s="320"/>
      <c r="I9" s="320"/>
      <c r="J9" s="320"/>
      <c r="K9" s="320"/>
      <c r="L9" s="321"/>
      <c r="M9" s="322"/>
      <c r="N9" s="322"/>
      <c r="O9" s="322"/>
      <c r="P9" s="322"/>
      <c r="Q9" s="321"/>
      <c r="R9" s="320">
        <f t="shared" ref="R9:AJ9" si="1">IFERROR((R8-M8)/M8,0)</f>
        <v>0</v>
      </c>
      <c r="S9" s="320">
        <f t="shared" si="1"/>
        <v>0</v>
      </c>
      <c r="T9" s="320">
        <f t="shared" si="1"/>
        <v>0</v>
      </c>
      <c r="U9" s="320">
        <f t="shared" si="1"/>
        <v>0</v>
      </c>
      <c r="V9" s="321">
        <f t="shared" si="1"/>
        <v>0</v>
      </c>
      <c r="W9" s="320">
        <f t="shared" si="1"/>
        <v>2.0293542074363997</v>
      </c>
      <c r="X9" s="320">
        <f t="shared" si="1"/>
        <v>1.6383426966292134</v>
      </c>
      <c r="Y9" s="320">
        <f t="shared" si="1"/>
        <v>1.1377990430622007</v>
      </c>
      <c r="Z9" s="320">
        <f t="shared" si="1"/>
        <v>0.60697359512525439</v>
      </c>
      <c r="AA9" s="321">
        <f t="shared" si="1"/>
        <v>1.145260347129506</v>
      </c>
      <c r="AB9" s="320">
        <f t="shared" si="1"/>
        <v>0.69573643410852704</v>
      </c>
      <c r="AC9" s="320">
        <f t="shared" si="1"/>
        <v>0.69284003194037802</v>
      </c>
      <c r="AD9" s="320">
        <f t="shared" si="1"/>
        <v>0.3563115487914057</v>
      </c>
      <c r="AE9" s="320">
        <f t="shared" si="1"/>
        <v>0.52306720033705467</v>
      </c>
      <c r="AF9" s="321">
        <f t="shared" si="1"/>
        <v>0.54966392830470501</v>
      </c>
      <c r="AG9" s="323">
        <f t="shared" si="1"/>
        <v>0.17904761904761904</v>
      </c>
      <c r="AH9" s="323">
        <f t="shared" si="1"/>
        <v>0.21069182389937108</v>
      </c>
      <c r="AI9" s="323">
        <f t="shared" si="1"/>
        <v>8.0858085808580851E-2</v>
      </c>
      <c r="AJ9" s="323">
        <f t="shared" si="1"/>
        <v>5.6708160442600276E-2</v>
      </c>
      <c r="AK9" s="321">
        <f>IFERROR((AK8-AF8)/AF8,0)</f>
        <v>0.12771084337349398</v>
      </c>
      <c r="AL9" s="398"/>
      <c r="AM9" s="82"/>
      <c r="AN9" s="82"/>
      <c r="AO9" s="82"/>
    </row>
    <row r="10" spans="1:41" s="10" customFormat="1" ht="11.25" customHeight="1" x14ac:dyDescent="0.15">
      <c r="A10" s="38" t="s">
        <v>254</v>
      </c>
      <c r="B10" s="38"/>
      <c r="C10" s="39"/>
      <c r="D10" s="39"/>
      <c r="E10" s="39"/>
      <c r="F10" s="39"/>
      <c r="G10" s="40"/>
      <c r="H10" s="51"/>
      <c r="I10" s="51"/>
      <c r="J10" s="51"/>
      <c r="K10" s="51"/>
      <c r="L10" s="52"/>
      <c r="M10" s="231"/>
      <c r="N10" s="231"/>
      <c r="O10" s="231"/>
      <c r="P10" s="231"/>
      <c r="Q10" s="52"/>
      <c r="R10" s="51"/>
      <c r="S10" s="51"/>
      <c r="T10" s="51"/>
      <c r="U10" s="51"/>
      <c r="V10" s="52"/>
      <c r="W10" s="51"/>
      <c r="X10" s="51"/>
      <c r="Y10" s="51"/>
      <c r="Z10" s="51"/>
      <c r="AA10" s="52"/>
      <c r="AB10" s="51"/>
      <c r="AC10" s="51"/>
      <c r="AD10" s="51"/>
      <c r="AE10" s="51"/>
      <c r="AF10" s="52"/>
      <c r="AG10" s="41"/>
      <c r="AH10" s="41"/>
      <c r="AI10" s="41">
        <v>0.14000000000000001</v>
      </c>
      <c r="AJ10" s="41">
        <v>0.08</v>
      </c>
      <c r="AK10" s="52">
        <v>0.2</v>
      </c>
      <c r="AL10" s="398"/>
      <c r="AM10" s="82"/>
      <c r="AN10" s="82"/>
      <c r="AO10" s="82"/>
    </row>
    <row r="11" spans="1:41" s="10" customFormat="1" ht="11.25" customHeight="1" x14ac:dyDescent="0.15">
      <c r="A11" s="22"/>
      <c r="B11" s="22"/>
      <c r="C11" s="23"/>
      <c r="D11" s="23"/>
      <c r="E11" s="23"/>
      <c r="F11" s="23"/>
      <c r="G11" s="24"/>
      <c r="H11" s="23"/>
      <c r="I11" s="23"/>
      <c r="J11" s="23"/>
      <c r="K11" s="23"/>
      <c r="L11" s="232"/>
      <c r="M11" s="143"/>
      <c r="N11" s="143"/>
      <c r="O11" s="143"/>
      <c r="P11" s="143"/>
      <c r="Q11" s="232"/>
      <c r="R11" s="23"/>
      <c r="S11" s="23"/>
      <c r="T11" s="23"/>
      <c r="U11" s="23"/>
      <c r="V11" s="24"/>
      <c r="W11" s="23"/>
      <c r="X11" s="23"/>
      <c r="Y11" s="23"/>
      <c r="Z11" s="23"/>
      <c r="AA11" s="24"/>
      <c r="AB11" s="23"/>
      <c r="AC11" s="23"/>
      <c r="AD11" s="23"/>
      <c r="AE11" s="23"/>
      <c r="AF11" s="24"/>
      <c r="AG11" s="168"/>
      <c r="AH11" s="168"/>
      <c r="AI11" s="168"/>
      <c r="AJ11" s="168"/>
      <c r="AK11" s="24"/>
      <c r="AL11" s="160"/>
      <c r="AM11" s="82"/>
      <c r="AN11" s="82"/>
      <c r="AO11" s="82"/>
    </row>
    <row r="12" spans="1:41" s="10" customFormat="1" ht="11.25" customHeight="1" x14ac:dyDescent="0.15">
      <c r="A12" s="47" t="s">
        <v>255</v>
      </c>
      <c r="B12" s="60"/>
      <c r="C12" s="48"/>
      <c r="D12" s="48"/>
      <c r="E12" s="48"/>
      <c r="F12" s="48"/>
      <c r="G12" s="49"/>
      <c r="H12" s="48"/>
      <c r="I12" s="48"/>
      <c r="J12" s="48"/>
      <c r="K12" s="48"/>
      <c r="L12" s="49"/>
      <c r="M12" s="224"/>
      <c r="N12" s="224"/>
      <c r="O12" s="224"/>
      <c r="P12" s="224"/>
      <c r="Q12" s="49"/>
      <c r="R12" s="48">
        <v>85.1</v>
      </c>
      <c r="S12" s="48">
        <v>125.80000000000001</v>
      </c>
      <c r="T12" s="48">
        <v>185.8</v>
      </c>
      <c r="U12" s="48">
        <v>264.89999999999998</v>
      </c>
      <c r="V12" s="49">
        <f t="shared" ref="V12:V13" si="2">SUM(R12:U12)</f>
        <v>661.6</v>
      </c>
      <c r="W12" s="48">
        <v>274.70000000000005</v>
      </c>
      <c r="X12" s="48">
        <v>333.3</v>
      </c>
      <c r="Y12" s="48">
        <v>404.99999999999994</v>
      </c>
      <c r="Z12" s="48">
        <v>397.50000000000011</v>
      </c>
      <c r="AA12" s="49">
        <f t="shared" ref="AA12:AA13" si="3">SUM(W12:Z12)</f>
        <v>1410.5</v>
      </c>
      <c r="AB12" s="48">
        <v>463</v>
      </c>
      <c r="AC12" s="48">
        <v>568</v>
      </c>
      <c r="AD12" s="48">
        <v>533</v>
      </c>
      <c r="AE12" s="48">
        <v>638</v>
      </c>
      <c r="AF12" s="49">
        <f t="shared" ref="AF12:AF13" si="4">SUM(AB12:AE12)</f>
        <v>2202</v>
      </c>
      <c r="AG12" s="48">
        <v>461</v>
      </c>
      <c r="AH12" s="48">
        <v>579</v>
      </c>
      <c r="AI12" s="48"/>
      <c r="AJ12" s="48"/>
      <c r="AK12" s="49"/>
      <c r="AL12" s="160"/>
      <c r="AM12" s="82"/>
      <c r="AN12" s="82"/>
      <c r="AO12" s="82"/>
    </row>
    <row r="13" spans="1:41" s="10" customFormat="1" ht="11" customHeight="1" x14ac:dyDescent="0.15">
      <c r="A13" s="38" t="s">
        <v>64</v>
      </c>
      <c r="B13" s="38"/>
      <c r="C13" s="36"/>
      <c r="D13" s="36"/>
      <c r="E13" s="36"/>
      <c r="F13" s="36"/>
      <c r="G13" s="45"/>
      <c r="H13" s="36"/>
      <c r="I13" s="36"/>
      <c r="J13" s="36"/>
      <c r="K13" s="36"/>
      <c r="L13" s="45"/>
      <c r="M13" s="223"/>
      <c r="N13" s="223"/>
      <c r="O13" s="223"/>
      <c r="P13" s="223"/>
      <c r="Q13" s="45"/>
      <c r="R13" s="36">
        <v>78</v>
      </c>
      <c r="S13" s="36">
        <v>119.20000000000002</v>
      </c>
      <c r="T13" s="36">
        <v>183.9</v>
      </c>
      <c r="U13" s="36">
        <v>260.39999999999998</v>
      </c>
      <c r="V13" s="45">
        <f t="shared" si="2"/>
        <v>641.5</v>
      </c>
      <c r="W13" s="36">
        <v>269.90000000000003</v>
      </c>
      <c r="X13" s="36">
        <v>328.40000000000003</v>
      </c>
      <c r="Y13" s="36">
        <v>398.19999999999993</v>
      </c>
      <c r="Z13" s="36">
        <v>380.50000000000011</v>
      </c>
      <c r="AA13" s="45">
        <f t="shared" si="3"/>
        <v>1377</v>
      </c>
      <c r="AB13" s="36">
        <v>452</v>
      </c>
      <c r="AC13" s="36">
        <v>557</v>
      </c>
      <c r="AD13" s="36">
        <v>523</v>
      </c>
      <c r="AE13" s="36">
        <v>625</v>
      </c>
      <c r="AF13" s="45">
        <f t="shared" si="4"/>
        <v>2157</v>
      </c>
      <c r="AG13" s="36">
        <v>447</v>
      </c>
      <c r="AH13" s="36">
        <v>559</v>
      </c>
      <c r="AI13" s="239"/>
      <c r="AJ13" s="239"/>
      <c r="AK13" s="45"/>
      <c r="AL13" s="160"/>
      <c r="AM13" s="82"/>
      <c r="AN13" s="82"/>
      <c r="AO13" s="82"/>
    </row>
    <row r="14" spans="1:41" s="10" customFormat="1" ht="11.25" customHeight="1" x14ac:dyDescent="0.15">
      <c r="A14" s="5"/>
      <c r="B14" s="5"/>
      <c r="C14" s="36"/>
      <c r="D14" s="36"/>
      <c r="E14" s="36"/>
      <c r="F14" s="36"/>
      <c r="G14" s="45"/>
      <c r="H14" s="36"/>
      <c r="I14" s="36"/>
      <c r="J14" s="36"/>
      <c r="K14" s="36"/>
      <c r="L14" s="45"/>
      <c r="M14" s="223"/>
      <c r="N14" s="223"/>
      <c r="O14" s="223"/>
      <c r="P14" s="223"/>
      <c r="Q14" s="45"/>
      <c r="R14" s="36"/>
      <c r="S14" s="36"/>
      <c r="T14" s="36"/>
      <c r="U14" s="36"/>
      <c r="V14" s="45"/>
      <c r="W14" s="36"/>
      <c r="X14" s="36"/>
      <c r="Y14" s="36"/>
      <c r="Z14" s="36"/>
      <c r="AA14" s="45"/>
      <c r="AB14" s="36"/>
      <c r="AC14" s="36"/>
      <c r="AD14" s="36"/>
      <c r="AE14" s="36"/>
      <c r="AF14" s="45"/>
      <c r="AG14" s="36"/>
      <c r="AH14" s="36"/>
      <c r="AI14" s="36"/>
      <c r="AJ14" s="36"/>
      <c r="AK14" s="45"/>
      <c r="AL14" s="160"/>
      <c r="AM14" s="82"/>
      <c r="AN14" s="82"/>
      <c r="AO14" s="82"/>
    </row>
    <row r="15" spans="1:41" s="10" customFormat="1" ht="11.25" customHeight="1" x14ac:dyDescent="0.15">
      <c r="A15" s="47" t="s">
        <v>70</v>
      </c>
      <c r="B15" s="47"/>
      <c r="C15" s="48"/>
      <c r="D15" s="48"/>
      <c r="E15" s="48"/>
      <c r="F15" s="48"/>
      <c r="G15" s="49"/>
      <c r="H15" s="48"/>
      <c r="I15" s="48"/>
      <c r="J15" s="48"/>
      <c r="K15" s="48"/>
      <c r="L15" s="49"/>
      <c r="M15" s="224"/>
      <c r="N15" s="224"/>
      <c r="O15" s="224"/>
      <c r="P15" s="224"/>
      <c r="Q15" s="49"/>
      <c r="R15" s="48">
        <v>11.7</v>
      </c>
      <c r="S15" s="48">
        <v>3.4000000000000004</v>
      </c>
      <c r="T15" s="48">
        <v>24.600000000000005</v>
      </c>
      <c r="U15" s="48">
        <v>53.199999999999989</v>
      </c>
      <c r="V15" s="49">
        <f t="shared" ref="V15:V17" si="5">SUM(R15:U15)</f>
        <v>92.899999999999991</v>
      </c>
      <c r="W15" s="48">
        <v>70.3</v>
      </c>
      <c r="X15" s="48">
        <v>119.9</v>
      </c>
      <c r="Y15" s="48">
        <v>145.30000000000001</v>
      </c>
      <c r="Z15" s="48">
        <v>92.19999999999996</v>
      </c>
      <c r="AA15" s="49">
        <f t="shared" ref="AA15:AA17" si="6">SUM(W15:Z15)</f>
        <v>427.69999999999993</v>
      </c>
      <c r="AB15" s="48">
        <v>130</v>
      </c>
      <c r="AC15" s="48">
        <v>181</v>
      </c>
      <c r="AD15" s="48">
        <v>178</v>
      </c>
      <c r="AE15" s="48">
        <v>292</v>
      </c>
      <c r="AF15" s="49">
        <f t="shared" ref="AF15:AF17" si="7">SUM(AB15:AE15)</f>
        <v>781</v>
      </c>
      <c r="AG15" s="48">
        <v>168</v>
      </c>
      <c r="AH15" s="48">
        <v>207</v>
      </c>
      <c r="AI15" s="48"/>
      <c r="AJ15" s="48"/>
      <c r="AK15" s="49"/>
      <c r="AL15" s="160"/>
      <c r="AM15" s="82"/>
      <c r="AN15" s="82"/>
      <c r="AO15" s="82"/>
    </row>
    <row r="16" spans="1:41" s="10" customFormat="1" ht="11.25" customHeight="1" x14ac:dyDescent="0.15">
      <c r="A16" s="64" t="s">
        <v>71</v>
      </c>
      <c r="B16" s="44"/>
      <c r="C16" s="36"/>
      <c r="D16" s="36"/>
      <c r="E16" s="36"/>
      <c r="F16" s="36"/>
      <c r="G16" s="45"/>
      <c r="H16" s="36"/>
      <c r="I16" s="36"/>
      <c r="J16" s="36"/>
      <c r="K16" s="36"/>
      <c r="L16" s="45"/>
      <c r="M16" s="36"/>
      <c r="N16" s="36"/>
      <c r="O16" s="36"/>
      <c r="P16" s="36"/>
      <c r="Q16" s="45"/>
      <c r="R16" s="36">
        <v>0</v>
      </c>
      <c r="S16" s="36">
        <v>0</v>
      </c>
      <c r="T16" s="36">
        <v>0</v>
      </c>
      <c r="U16" s="36">
        <v>0</v>
      </c>
      <c r="V16" s="45">
        <f t="shared" si="5"/>
        <v>0</v>
      </c>
      <c r="W16" s="36">
        <v>0</v>
      </c>
      <c r="X16" s="36">
        <v>0</v>
      </c>
      <c r="Y16" s="36">
        <v>0</v>
      </c>
      <c r="Z16" s="36">
        <v>0</v>
      </c>
      <c r="AA16" s="45">
        <f t="shared" si="6"/>
        <v>0</v>
      </c>
      <c r="AB16" s="36">
        <v>0</v>
      </c>
      <c r="AC16" s="36">
        <v>0</v>
      </c>
      <c r="AD16" s="36">
        <v>0</v>
      </c>
      <c r="AE16" s="36">
        <v>0</v>
      </c>
      <c r="AF16" s="45">
        <f t="shared" si="7"/>
        <v>0</v>
      </c>
      <c r="AG16" s="36">
        <v>12</v>
      </c>
      <c r="AH16" s="36">
        <v>0</v>
      </c>
      <c r="AI16" s="36"/>
      <c r="AJ16" s="36"/>
      <c r="AK16" s="45"/>
      <c r="AL16" s="82"/>
      <c r="AM16" s="82"/>
      <c r="AN16" s="82"/>
      <c r="AO16" s="82"/>
    </row>
    <row r="17" spans="1:42" s="10" customFormat="1" ht="11" customHeight="1" x14ac:dyDescent="0.15">
      <c r="A17" s="47" t="s">
        <v>72</v>
      </c>
      <c r="B17" s="47"/>
      <c r="C17" s="48"/>
      <c r="D17" s="48"/>
      <c r="E17" s="48"/>
      <c r="F17" s="48"/>
      <c r="G17" s="49"/>
      <c r="H17" s="48"/>
      <c r="I17" s="48"/>
      <c r="J17" s="48"/>
      <c r="K17" s="48"/>
      <c r="L17" s="49"/>
      <c r="M17" s="48"/>
      <c r="N17" s="48"/>
      <c r="O17" s="48"/>
      <c r="P17" s="48"/>
      <c r="Q17" s="49"/>
      <c r="R17" s="48">
        <v>11.7</v>
      </c>
      <c r="S17" s="48">
        <v>3.4000000000000004</v>
      </c>
      <c r="T17" s="48">
        <v>24.600000000000005</v>
      </c>
      <c r="U17" s="48">
        <v>53.199999999999989</v>
      </c>
      <c r="V17" s="49">
        <f t="shared" si="5"/>
        <v>92.899999999999991</v>
      </c>
      <c r="W17" s="48">
        <v>70.3</v>
      </c>
      <c r="X17" s="48">
        <v>119.9</v>
      </c>
      <c r="Y17" s="48">
        <v>145.30000000000001</v>
      </c>
      <c r="Z17" s="48">
        <v>92.19999999999996</v>
      </c>
      <c r="AA17" s="49">
        <f t="shared" si="6"/>
        <v>427.69999999999993</v>
      </c>
      <c r="AB17" s="48">
        <v>130</v>
      </c>
      <c r="AC17" s="48">
        <v>181</v>
      </c>
      <c r="AD17" s="48">
        <v>178</v>
      </c>
      <c r="AE17" s="48">
        <v>292</v>
      </c>
      <c r="AF17" s="49">
        <f t="shared" si="7"/>
        <v>781</v>
      </c>
      <c r="AG17" s="48">
        <v>180</v>
      </c>
      <c r="AH17" s="48">
        <v>207</v>
      </c>
      <c r="AI17" s="48"/>
      <c r="AJ17" s="48"/>
      <c r="AK17" s="49"/>
      <c r="AL17" s="82"/>
      <c r="AM17" s="82"/>
      <c r="AN17" s="82"/>
      <c r="AO17" s="82"/>
    </row>
    <row r="18" spans="1:42" s="79" customFormat="1" ht="11" customHeight="1" x14ac:dyDescent="0.15">
      <c r="A18" s="324" t="s">
        <v>74</v>
      </c>
      <c r="B18" s="325"/>
      <c r="C18" s="326"/>
      <c r="D18" s="326"/>
      <c r="E18" s="326"/>
      <c r="F18" s="326"/>
      <c r="G18" s="327"/>
      <c r="H18" s="326"/>
      <c r="I18" s="326"/>
      <c r="J18" s="326"/>
      <c r="K18" s="326"/>
      <c r="L18" s="327"/>
      <c r="M18" s="326"/>
      <c r="N18" s="326"/>
      <c r="O18" s="326"/>
      <c r="P18" s="326"/>
      <c r="Q18" s="327"/>
      <c r="R18" s="326">
        <f>R17/R12</f>
        <v>0.13748531139835488</v>
      </c>
      <c r="S18" s="326">
        <f t="shared" ref="S18:AH18" si="8">S17/S12</f>
        <v>2.7027027027027029E-2</v>
      </c>
      <c r="T18" s="326">
        <f t="shared" si="8"/>
        <v>0.13240043057050593</v>
      </c>
      <c r="U18" s="326">
        <f t="shared" si="8"/>
        <v>0.20083050207625516</v>
      </c>
      <c r="V18" s="327">
        <f t="shared" si="8"/>
        <v>0.14041717049576782</v>
      </c>
      <c r="W18" s="326">
        <f t="shared" si="8"/>
        <v>0.25591554423006913</v>
      </c>
      <c r="X18" s="326">
        <f t="shared" si="8"/>
        <v>0.35973597359735976</v>
      </c>
      <c r="Y18" s="326">
        <f t="shared" si="8"/>
        <v>0.35876543209876549</v>
      </c>
      <c r="Z18" s="326">
        <f t="shared" si="8"/>
        <v>0.23194968553459103</v>
      </c>
      <c r="AA18" s="327">
        <f t="shared" si="8"/>
        <v>0.30322580645161284</v>
      </c>
      <c r="AB18" s="326">
        <f t="shared" si="8"/>
        <v>0.28077753779697623</v>
      </c>
      <c r="AC18" s="326">
        <f t="shared" si="8"/>
        <v>0.31866197183098594</v>
      </c>
      <c r="AD18" s="326">
        <f t="shared" si="8"/>
        <v>0.33395872420262662</v>
      </c>
      <c r="AE18" s="326">
        <f t="shared" si="8"/>
        <v>0.45768025078369906</v>
      </c>
      <c r="AF18" s="327">
        <f t="shared" si="8"/>
        <v>0.35467756584922799</v>
      </c>
      <c r="AG18" s="326">
        <f t="shared" si="8"/>
        <v>0.39045553145336226</v>
      </c>
      <c r="AH18" s="326">
        <f t="shared" si="8"/>
        <v>0.35751295336787564</v>
      </c>
      <c r="AI18" s="326"/>
      <c r="AJ18" s="326"/>
      <c r="AK18" s="327"/>
      <c r="AL18" s="242"/>
      <c r="AM18" s="242"/>
      <c r="AN18" s="242"/>
      <c r="AO18" s="242"/>
    </row>
    <row r="19" spans="1:42" ht="11.25" customHeight="1" x14ac:dyDescent="0.2">
      <c r="A19" s="38" t="s">
        <v>57</v>
      </c>
      <c r="G19" s="328"/>
      <c r="L19" s="100"/>
      <c r="Q19" s="100"/>
      <c r="V19" s="100"/>
      <c r="W19" s="329" t="s">
        <v>271</v>
      </c>
      <c r="X19" s="329" t="s">
        <v>271</v>
      </c>
      <c r="Y19" s="329" t="s">
        <v>271</v>
      </c>
      <c r="Z19" s="41">
        <f t="shared" ref="Z19:AH19" si="9">Z17/U17-1</f>
        <v>0.733082706766917</v>
      </c>
      <c r="AA19" s="42">
        <f t="shared" si="9"/>
        <v>3.6038751345532827</v>
      </c>
      <c r="AB19" s="41">
        <f t="shared" si="9"/>
        <v>0.84921763869132305</v>
      </c>
      <c r="AC19" s="41">
        <f t="shared" si="9"/>
        <v>0.50959132610508751</v>
      </c>
      <c r="AD19" s="41">
        <f t="shared" si="9"/>
        <v>0.22505161734342738</v>
      </c>
      <c r="AE19" s="41">
        <f t="shared" si="9"/>
        <v>2.167028199566162</v>
      </c>
      <c r="AF19" s="42">
        <f t="shared" si="9"/>
        <v>0.82604629413140085</v>
      </c>
      <c r="AG19" s="41">
        <f t="shared" si="9"/>
        <v>0.38461538461538458</v>
      </c>
      <c r="AH19" s="229">
        <f t="shared" si="9"/>
        <v>0.14364640883977908</v>
      </c>
      <c r="AI19" s="229"/>
      <c r="AJ19" s="229"/>
      <c r="AK19" s="42"/>
    </row>
    <row r="20" spans="1:42" s="10" customFormat="1" ht="11.25" customHeight="1" x14ac:dyDescent="0.15">
      <c r="A20" s="44"/>
      <c r="B20" s="44"/>
      <c r="C20" s="36"/>
      <c r="D20" s="36"/>
      <c r="E20" s="36"/>
      <c r="F20" s="36"/>
      <c r="G20" s="45"/>
      <c r="H20" s="36"/>
      <c r="I20" s="36"/>
      <c r="J20" s="36"/>
      <c r="K20" s="36"/>
      <c r="L20" s="45"/>
      <c r="M20" s="36"/>
      <c r="N20" s="36"/>
      <c r="O20" s="36"/>
      <c r="P20" s="36"/>
      <c r="Q20" s="45"/>
      <c r="R20" s="36"/>
      <c r="S20" s="36"/>
      <c r="T20" s="36"/>
      <c r="U20" s="36"/>
      <c r="V20" s="45"/>
      <c r="W20" s="36"/>
      <c r="X20" s="36"/>
      <c r="Y20" s="36"/>
      <c r="Z20" s="36"/>
      <c r="AA20" s="45"/>
      <c r="AB20" s="36"/>
      <c r="AC20" s="36"/>
      <c r="AD20" s="36"/>
      <c r="AE20" s="36"/>
      <c r="AF20" s="45"/>
      <c r="AG20" s="36"/>
      <c r="AH20" s="36"/>
      <c r="AI20" s="36"/>
      <c r="AJ20" s="36"/>
      <c r="AK20" s="45"/>
      <c r="AL20" s="82"/>
      <c r="AM20" s="82"/>
      <c r="AN20" s="82"/>
      <c r="AO20" s="82"/>
    </row>
    <row r="21" spans="1:42" s="10" customFormat="1" ht="11.25" customHeight="1" x14ac:dyDescent="0.15">
      <c r="A21" s="115" t="s">
        <v>272</v>
      </c>
      <c r="B21" s="157"/>
      <c r="C21" s="157"/>
      <c r="D21" s="157"/>
      <c r="E21" s="157"/>
      <c r="F21" s="157"/>
      <c r="G21" s="92"/>
      <c r="H21" s="96"/>
      <c r="I21" s="96"/>
      <c r="J21" s="96"/>
      <c r="K21" s="96"/>
      <c r="L21" s="92"/>
      <c r="M21" s="85"/>
      <c r="N21" s="85"/>
      <c r="O21" s="85"/>
      <c r="P21" s="85"/>
      <c r="Q21" s="92"/>
      <c r="R21" s="23">
        <v>2.7</v>
      </c>
      <c r="S21" s="23">
        <v>-0.40000000000000036</v>
      </c>
      <c r="T21" s="23">
        <v>1.9000000000000004</v>
      </c>
      <c r="U21" s="23">
        <v>10.600000000000001</v>
      </c>
      <c r="V21" s="24">
        <f t="shared" ref="V21" si="10">SUM(R21:U21)</f>
        <v>14.8</v>
      </c>
      <c r="W21" s="23">
        <v>13.9</v>
      </c>
      <c r="X21" s="23">
        <v>29.2</v>
      </c>
      <c r="Y21" s="23">
        <v>29.900000000000002</v>
      </c>
      <c r="Z21" s="23">
        <v>23.099999999999984</v>
      </c>
      <c r="AA21" s="24">
        <f t="shared" ref="AA21" si="11">SUM(W21:Z21)</f>
        <v>96.09999999999998</v>
      </c>
      <c r="AB21" s="23">
        <v>26</v>
      </c>
      <c r="AC21" s="23">
        <v>35</v>
      </c>
      <c r="AD21" s="23">
        <v>72</v>
      </c>
      <c r="AE21" s="23">
        <v>54</v>
      </c>
      <c r="AF21" s="24">
        <f t="shared" ref="AF21" si="12">SUM(AB21:AE21)</f>
        <v>187</v>
      </c>
      <c r="AG21" s="23">
        <v>42</v>
      </c>
      <c r="AH21" s="23">
        <v>63</v>
      </c>
      <c r="AI21" s="23">
        <v>34</v>
      </c>
      <c r="AJ21" s="23">
        <v>153</v>
      </c>
      <c r="AK21" s="24">
        <f t="shared" ref="AK21" si="13">SUM(AG21:AJ21)</f>
        <v>292</v>
      </c>
      <c r="AL21" s="82"/>
      <c r="AM21" s="81"/>
      <c r="AN21" s="81"/>
      <c r="AO21" s="82"/>
      <c r="AP21" s="59"/>
    </row>
    <row r="22" spans="1:42" s="333" customFormat="1" ht="11.25" customHeight="1" x14ac:dyDescent="0.15">
      <c r="A22" s="330"/>
      <c r="B22" s="330"/>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252"/>
      <c r="AA22" s="331"/>
      <c r="AB22" s="331"/>
      <c r="AC22" s="331"/>
      <c r="AD22" s="331"/>
      <c r="AE22" s="331"/>
      <c r="AF22" s="331"/>
      <c r="AG22" s="332"/>
      <c r="AH22" s="332"/>
      <c r="AI22" s="332"/>
      <c r="AJ22" s="332"/>
      <c r="AK22" s="331"/>
    </row>
    <row r="23" spans="1:42" s="333" customFormat="1" ht="11.25" customHeight="1" x14ac:dyDescent="0.15">
      <c r="A23" s="330"/>
      <c r="B23" s="330"/>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252"/>
      <c r="AA23" s="331"/>
      <c r="AB23" s="331"/>
      <c r="AC23" s="331"/>
      <c r="AD23" s="331"/>
      <c r="AE23" s="331"/>
      <c r="AF23" s="331"/>
      <c r="AG23" s="332"/>
      <c r="AH23" s="332"/>
      <c r="AI23" s="332"/>
      <c r="AJ23" s="332"/>
      <c r="AK23" s="331"/>
    </row>
    <row r="24" spans="1:42" ht="11.25" customHeight="1" x14ac:dyDescent="0.2"/>
    <row r="25" spans="1:42" ht="11.25" customHeight="1" x14ac:dyDescent="0.2"/>
    <row r="26" spans="1:42" ht="11.25" customHeight="1" x14ac:dyDescent="0.2"/>
    <row r="27" spans="1:42" ht="11.25" customHeight="1" x14ac:dyDescent="0.2"/>
    <row r="28" spans="1:42" ht="11.25" customHeight="1" x14ac:dyDescent="0.2"/>
    <row r="29" spans="1:42" ht="11.25" customHeight="1" x14ac:dyDescent="0.2"/>
    <row r="30" spans="1:42" ht="11.25" customHeight="1" x14ac:dyDescent="0.2"/>
    <row r="31" spans="1:42" ht="11.25" customHeight="1" x14ac:dyDescent="0.2"/>
    <row r="32" spans="1:4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DE23-EA56-40FD-8853-CD6E43B6DEF8}">
  <sheetPr>
    <tabColor theme="5"/>
  </sheetPr>
  <dimension ref="A1"/>
  <sheetViews>
    <sheetView workbookViewId="0"/>
  </sheetViews>
  <sheetFormatPr baseColWidth="10" defaultColWidth="8.83203125" defaultRowHeight="1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9487-8B08-499C-99EE-1993AA81599E}">
  <sheetPr>
    <tabColor theme="4"/>
  </sheetPr>
  <dimension ref="A1:AF128"/>
  <sheetViews>
    <sheetView zoomScale="80" zoomScaleNormal="80" workbookViewId="0">
      <selection activeCell="N9" sqref="N9"/>
    </sheetView>
  </sheetViews>
  <sheetFormatPr baseColWidth="10" defaultColWidth="9.33203125" defaultRowHeight="15" x14ac:dyDescent="0.2"/>
  <cols>
    <col min="1" max="1" width="43" style="464" customWidth="1"/>
    <col min="2" max="2" width="27.33203125" style="481" customWidth="1"/>
    <col min="3" max="3" width="15.6640625" style="481" customWidth="1"/>
    <col min="4" max="4" width="15.5" style="481" customWidth="1"/>
    <col min="5" max="8" width="14.5" style="481" customWidth="1"/>
    <col min="9" max="9" width="9.33203125" style="334" customWidth="1"/>
    <col min="10" max="10" width="8.6640625" customWidth="1"/>
    <col min="11" max="16384" width="9.33203125" style="334"/>
  </cols>
  <sheetData>
    <row r="1" spans="1:8" x14ac:dyDescent="0.2">
      <c r="A1" s="460" t="s">
        <v>14</v>
      </c>
      <c r="B1" s="461"/>
      <c r="C1" s="461"/>
      <c r="D1" s="461"/>
      <c r="E1" s="461"/>
      <c r="F1" s="461"/>
      <c r="G1" s="461"/>
      <c r="H1" s="461"/>
    </row>
    <row r="4" spans="1:8" x14ac:dyDescent="0.2">
      <c r="A4" s="335" t="s">
        <v>273</v>
      </c>
      <c r="B4" s="336" t="s">
        <v>274</v>
      </c>
      <c r="C4" s="336" t="s">
        <v>275</v>
      </c>
      <c r="D4" s="336" t="s">
        <v>275</v>
      </c>
      <c r="E4" s="336" t="s">
        <v>275</v>
      </c>
      <c r="F4" s="336" t="s">
        <v>275</v>
      </c>
      <c r="G4" s="411"/>
      <c r="H4" s="337" t="s">
        <v>276</v>
      </c>
    </row>
    <row r="5" spans="1:8" x14ac:dyDescent="0.2">
      <c r="A5" s="462"/>
      <c r="B5" s="338"/>
      <c r="C5" s="338"/>
      <c r="D5" s="338"/>
      <c r="E5" s="338"/>
      <c r="F5" s="338"/>
      <c r="G5" s="463"/>
      <c r="H5" s="339"/>
    </row>
    <row r="6" spans="1:8" x14ac:dyDescent="0.2">
      <c r="A6" s="258" t="s">
        <v>49</v>
      </c>
      <c r="B6" s="340"/>
      <c r="C6" s="340"/>
      <c r="D6" s="340"/>
      <c r="E6" s="340"/>
      <c r="F6" s="340"/>
      <c r="G6" s="174"/>
      <c r="H6" s="341"/>
    </row>
    <row r="7" spans="1:8" x14ac:dyDescent="0.2">
      <c r="B7" s="465"/>
      <c r="C7" s="465"/>
      <c r="D7" s="465"/>
      <c r="E7" s="465"/>
      <c r="F7" s="465"/>
      <c r="G7" s="465"/>
      <c r="H7" s="466"/>
    </row>
    <row r="8" spans="1:8" x14ac:dyDescent="0.2">
      <c r="B8" s="467"/>
      <c r="C8" s="498" t="s">
        <v>277</v>
      </c>
      <c r="D8" s="498"/>
      <c r="E8" s="498"/>
      <c r="F8" s="498"/>
      <c r="G8" s="468"/>
      <c r="H8" s="469"/>
    </row>
    <row r="9" spans="1:8" ht="48" x14ac:dyDescent="0.2">
      <c r="A9" s="200"/>
      <c r="B9" s="470" t="s">
        <v>278</v>
      </c>
      <c r="C9" s="470" t="s">
        <v>279</v>
      </c>
      <c r="D9" s="470" t="s">
        <v>280</v>
      </c>
      <c r="E9" s="470" t="s">
        <v>281</v>
      </c>
      <c r="F9" s="470" t="s">
        <v>282</v>
      </c>
      <c r="G9" s="470" t="s">
        <v>283</v>
      </c>
      <c r="H9" s="470" t="s">
        <v>284</v>
      </c>
    </row>
    <row r="10" spans="1:8" x14ac:dyDescent="0.2">
      <c r="A10" s="342" t="s">
        <v>285</v>
      </c>
      <c r="B10" s="358">
        <v>1315</v>
      </c>
      <c r="C10" s="358">
        <v>0</v>
      </c>
      <c r="D10" s="358">
        <v>0</v>
      </c>
      <c r="E10" s="358">
        <v>58</v>
      </c>
      <c r="F10" s="358">
        <v>0</v>
      </c>
      <c r="G10" s="358">
        <v>211</v>
      </c>
      <c r="H10" s="358">
        <v>1584</v>
      </c>
    </row>
    <row r="11" spans="1:8" x14ac:dyDescent="0.2">
      <c r="A11" s="343" t="s">
        <v>153</v>
      </c>
      <c r="B11" s="471">
        <v>-292</v>
      </c>
      <c r="C11" s="471">
        <v>60</v>
      </c>
      <c r="D11" s="471">
        <v>0</v>
      </c>
      <c r="E11" s="471">
        <v>0</v>
      </c>
      <c r="F11" s="471">
        <v>0</v>
      </c>
      <c r="G11" s="471">
        <v>0</v>
      </c>
      <c r="H11" s="471">
        <v>-232</v>
      </c>
    </row>
    <row r="12" spans="1:8" x14ac:dyDescent="0.2">
      <c r="A12" s="343" t="s">
        <v>77</v>
      </c>
      <c r="B12" s="471">
        <v>-26</v>
      </c>
      <c r="C12" s="471">
        <v>0</v>
      </c>
      <c r="D12" s="471">
        <v>26</v>
      </c>
      <c r="E12" s="471">
        <v>0</v>
      </c>
      <c r="F12" s="471">
        <v>0</v>
      </c>
      <c r="G12" s="471">
        <v>0</v>
      </c>
      <c r="H12" s="471">
        <v>0</v>
      </c>
    </row>
    <row r="13" spans="1:8" x14ac:dyDescent="0.2">
      <c r="A13" s="343" t="s">
        <v>286</v>
      </c>
      <c r="B13" s="471">
        <v>-6</v>
      </c>
      <c r="C13" s="471">
        <v>0</v>
      </c>
      <c r="D13" s="471">
        <v>0</v>
      </c>
      <c r="E13" s="471">
        <v>0</v>
      </c>
      <c r="F13" s="471">
        <v>0</v>
      </c>
      <c r="G13" s="471">
        <v>6</v>
      </c>
      <c r="H13" s="471">
        <v>0</v>
      </c>
    </row>
    <row r="14" spans="1:8" x14ac:dyDescent="0.2">
      <c r="A14" s="344" t="s">
        <v>79</v>
      </c>
      <c r="B14" s="358">
        <v>991</v>
      </c>
      <c r="C14" s="358">
        <v>60</v>
      </c>
      <c r="D14" s="358">
        <v>26</v>
      </c>
      <c r="E14" s="358">
        <v>58</v>
      </c>
      <c r="F14" s="358">
        <v>0</v>
      </c>
      <c r="G14" s="358">
        <v>217</v>
      </c>
      <c r="H14" s="358">
        <v>1352</v>
      </c>
    </row>
    <row r="15" spans="1:8" x14ac:dyDescent="0.2">
      <c r="A15" s="345" t="s">
        <v>80</v>
      </c>
      <c r="B15" s="471">
        <v>-262</v>
      </c>
      <c r="C15" s="471" t="s">
        <v>287</v>
      </c>
      <c r="D15" s="471">
        <v>0</v>
      </c>
      <c r="E15" s="471">
        <v>0</v>
      </c>
      <c r="F15" s="471">
        <v>8</v>
      </c>
      <c r="G15" s="471">
        <v>0</v>
      </c>
      <c r="H15" s="471">
        <v>-254</v>
      </c>
    </row>
    <row r="16" spans="1:8" x14ac:dyDescent="0.2">
      <c r="A16" s="344" t="s">
        <v>81</v>
      </c>
      <c r="B16" s="358">
        <v>729</v>
      </c>
      <c r="C16" s="358">
        <v>60</v>
      </c>
      <c r="D16" s="358">
        <v>26</v>
      </c>
      <c r="E16" s="358">
        <v>58</v>
      </c>
      <c r="F16" s="358">
        <v>8</v>
      </c>
      <c r="G16" s="358">
        <v>217</v>
      </c>
      <c r="H16" s="358">
        <v>1098</v>
      </c>
    </row>
    <row r="17" spans="1:15" x14ac:dyDescent="0.2">
      <c r="A17" s="345" t="s">
        <v>82</v>
      </c>
      <c r="B17" s="471">
        <v>-223</v>
      </c>
      <c r="C17" s="471">
        <v>-15</v>
      </c>
      <c r="D17" s="471">
        <v>0</v>
      </c>
      <c r="E17" s="471">
        <v>0</v>
      </c>
      <c r="F17" s="471">
        <v>0</v>
      </c>
      <c r="G17" s="471">
        <v>-18</v>
      </c>
      <c r="H17" s="471">
        <v>-256</v>
      </c>
    </row>
    <row r="18" spans="1:15" x14ac:dyDescent="0.2">
      <c r="A18" s="346" t="s">
        <v>288</v>
      </c>
      <c r="B18" s="472">
        <v>506</v>
      </c>
      <c r="C18" s="472">
        <v>45</v>
      </c>
      <c r="D18" s="472">
        <v>26</v>
      </c>
      <c r="E18" s="472">
        <v>58</v>
      </c>
      <c r="F18" s="472">
        <v>8</v>
      </c>
      <c r="G18" s="472">
        <v>199</v>
      </c>
      <c r="H18" s="472">
        <v>842</v>
      </c>
    </row>
    <row r="19" spans="1:15" x14ac:dyDescent="0.2">
      <c r="A19" s="345" t="s">
        <v>289</v>
      </c>
      <c r="B19" s="471">
        <v>2</v>
      </c>
      <c r="C19" s="471">
        <v>0</v>
      </c>
      <c r="D19" s="471">
        <v>0</v>
      </c>
      <c r="E19" s="471">
        <v>0</v>
      </c>
      <c r="F19" s="471">
        <v>0</v>
      </c>
      <c r="G19" s="471">
        <v>-2</v>
      </c>
      <c r="H19" s="471">
        <v>0</v>
      </c>
    </row>
    <row r="20" spans="1:15" x14ac:dyDescent="0.2">
      <c r="A20" s="344" t="s">
        <v>83</v>
      </c>
      <c r="B20" s="358">
        <v>508</v>
      </c>
      <c r="C20" s="358">
        <v>45</v>
      </c>
      <c r="D20" s="358">
        <v>26</v>
      </c>
      <c r="E20" s="358">
        <v>58</v>
      </c>
      <c r="F20" s="358">
        <v>8</v>
      </c>
      <c r="G20" s="358">
        <v>197</v>
      </c>
      <c r="H20" s="358">
        <v>842</v>
      </c>
    </row>
    <row r="21" spans="1:15" x14ac:dyDescent="0.2">
      <c r="A21" s="345" t="s">
        <v>84</v>
      </c>
      <c r="B21" s="471">
        <v>289</v>
      </c>
      <c r="C21" s="471">
        <v>11</v>
      </c>
      <c r="D21" s="471">
        <v>10</v>
      </c>
      <c r="E21" s="471">
        <v>17</v>
      </c>
      <c r="F21" s="471">
        <v>0</v>
      </c>
      <c r="G21" s="471">
        <v>6</v>
      </c>
      <c r="H21" s="471">
        <v>333</v>
      </c>
    </row>
    <row r="22" spans="1:15" ht="24" x14ac:dyDescent="0.2">
      <c r="A22" s="347" t="s">
        <v>290</v>
      </c>
      <c r="B22" s="360">
        <v>219</v>
      </c>
      <c r="C22" s="360">
        <v>34</v>
      </c>
      <c r="D22" s="360">
        <v>16</v>
      </c>
      <c r="E22" s="360">
        <v>41</v>
      </c>
      <c r="F22" s="360">
        <v>8</v>
      </c>
      <c r="G22" s="360">
        <v>191</v>
      </c>
      <c r="H22" s="360">
        <v>509</v>
      </c>
    </row>
    <row r="23" spans="1:15" x14ac:dyDescent="0.2">
      <c r="B23" s="336"/>
      <c r="C23" s="336"/>
      <c r="D23" s="336"/>
      <c r="E23" s="336"/>
      <c r="F23" s="336"/>
      <c r="G23" s="411"/>
      <c r="H23" s="337"/>
    </row>
    <row r="24" spans="1:15" ht="58.25" customHeight="1" x14ac:dyDescent="0.2">
      <c r="A24" s="497" t="s">
        <v>291</v>
      </c>
      <c r="B24" s="497"/>
      <c r="C24" s="497"/>
      <c r="D24" s="497"/>
      <c r="E24" s="497"/>
      <c r="F24" s="497"/>
      <c r="G24" s="497"/>
      <c r="H24" s="497"/>
    </row>
    <row r="25" spans="1:15" x14ac:dyDescent="0.2">
      <c r="B25" s="336"/>
      <c r="C25" s="336"/>
      <c r="D25" s="336"/>
      <c r="E25" s="336"/>
      <c r="F25" s="336"/>
      <c r="G25" s="411"/>
      <c r="H25" s="337"/>
    </row>
    <row r="26" spans="1:15" x14ac:dyDescent="0.2">
      <c r="A26" s="462"/>
      <c r="B26" s="338"/>
      <c r="C26" s="338"/>
      <c r="D26" s="338"/>
      <c r="E26" s="338"/>
      <c r="F26" s="338"/>
      <c r="G26" s="463"/>
      <c r="H26" s="339"/>
    </row>
    <row r="27" spans="1:15" x14ac:dyDescent="0.2">
      <c r="A27" s="258" t="s">
        <v>48</v>
      </c>
      <c r="B27" s="340"/>
      <c r="C27" s="340"/>
      <c r="D27" s="340"/>
      <c r="E27" s="340"/>
      <c r="F27" s="340"/>
      <c r="G27" s="174"/>
      <c r="H27" s="341"/>
    </row>
    <row r="28" spans="1:15" x14ac:dyDescent="0.2">
      <c r="B28" s="465"/>
      <c r="C28" s="465"/>
      <c r="D28" s="465"/>
      <c r="E28" s="465"/>
      <c r="F28" s="465"/>
      <c r="G28" s="465"/>
      <c r="H28" s="466"/>
    </row>
    <row r="29" spans="1:15" x14ac:dyDescent="0.2">
      <c r="B29" s="467"/>
      <c r="C29" s="498" t="s">
        <v>277</v>
      </c>
      <c r="D29" s="498"/>
      <c r="E29" s="498"/>
      <c r="F29" s="498"/>
      <c r="G29" s="468"/>
      <c r="H29" s="469"/>
    </row>
    <row r="30" spans="1:15" ht="48" x14ac:dyDescent="0.2">
      <c r="A30" s="200"/>
      <c r="B30" s="470" t="s">
        <v>278</v>
      </c>
      <c r="C30" s="470" t="s">
        <v>279</v>
      </c>
      <c r="D30" s="470" t="s">
        <v>280</v>
      </c>
      <c r="E30" s="470" t="s">
        <v>281</v>
      </c>
      <c r="F30" s="470" t="s">
        <v>282</v>
      </c>
      <c r="G30" s="470" t="s">
        <v>283</v>
      </c>
      <c r="H30" s="470" t="s">
        <v>284</v>
      </c>
    </row>
    <row r="31" spans="1:15" ht="14" x14ac:dyDescent="0.15">
      <c r="A31" s="342" t="s">
        <v>285</v>
      </c>
      <c r="B31" s="358">
        <v>417</v>
      </c>
      <c r="C31" s="358">
        <v>0</v>
      </c>
      <c r="D31" s="358">
        <v>0</v>
      </c>
      <c r="E31" s="358">
        <v>3</v>
      </c>
      <c r="F31" s="358">
        <v>0</v>
      </c>
      <c r="G31" s="358">
        <v>77</v>
      </c>
      <c r="H31" s="358">
        <v>497</v>
      </c>
      <c r="I31" s="348"/>
      <c r="J31" s="348"/>
      <c r="K31" s="348"/>
      <c r="L31" s="348"/>
      <c r="M31" s="348"/>
      <c r="N31" s="348"/>
      <c r="O31" s="348"/>
    </row>
    <row r="32" spans="1:15" ht="14" x14ac:dyDescent="0.15">
      <c r="A32" s="343" t="s">
        <v>153</v>
      </c>
      <c r="B32" s="471">
        <v>-89</v>
      </c>
      <c r="C32" s="471">
        <v>33</v>
      </c>
      <c r="D32" s="471">
        <v>0</v>
      </c>
      <c r="E32" s="471">
        <v>0</v>
      </c>
      <c r="F32" s="471">
        <v>0</v>
      </c>
      <c r="G32" s="471">
        <v>0</v>
      </c>
      <c r="H32" s="471">
        <v>-56</v>
      </c>
      <c r="I32" s="348"/>
      <c r="J32" s="348"/>
      <c r="K32" s="348"/>
      <c r="O32" s="348"/>
    </row>
    <row r="33" spans="1:32" ht="14" x14ac:dyDescent="0.15">
      <c r="A33" s="343" t="s">
        <v>77</v>
      </c>
      <c r="B33" s="471">
        <v>-12</v>
      </c>
      <c r="C33" s="471">
        <v>0</v>
      </c>
      <c r="D33" s="471">
        <v>12</v>
      </c>
      <c r="E33" s="471">
        <v>0</v>
      </c>
      <c r="F33" s="471">
        <v>0</v>
      </c>
      <c r="G33" s="471">
        <v>0</v>
      </c>
      <c r="H33" s="471">
        <v>0</v>
      </c>
      <c r="I33" s="348"/>
      <c r="J33" s="348"/>
      <c r="K33" s="348"/>
      <c r="O33" s="348"/>
    </row>
    <row r="34" spans="1:32" ht="14" x14ac:dyDescent="0.15">
      <c r="A34" s="343" t="s">
        <v>286</v>
      </c>
      <c r="B34" s="471">
        <v>-4</v>
      </c>
      <c r="C34" s="471">
        <v>0</v>
      </c>
      <c r="D34" s="471">
        <v>0</v>
      </c>
      <c r="E34" s="471">
        <v>0</v>
      </c>
      <c r="F34" s="471">
        <v>0</v>
      </c>
      <c r="G34" s="471">
        <v>4</v>
      </c>
      <c r="H34" s="471">
        <v>0</v>
      </c>
      <c r="I34" s="348"/>
      <c r="J34" s="348"/>
      <c r="K34" s="348"/>
      <c r="O34" s="348"/>
    </row>
    <row r="35" spans="1:32" ht="14" x14ac:dyDescent="0.15">
      <c r="A35" s="344" t="s">
        <v>79</v>
      </c>
      <c r="B35" s="358">
        <v>312</v>
      </c>
      <c r="C35" s="358">
        <v>33</v>
      </c>
      <c r="D35" s="358">
        <v>12</v>
      </c>
      <c r="E35" s="358">
        <v>3</v>
      </c>
      <c r="F35" s="358">
        <v>0</v>
      </c>
      <c r="G35" s="358">
        <v>81</v>
      </c>
      <c r="H35" s="358">
        <v>441</v>
      </c>
      <c r="I35" s="348"/>
      <c r="J35" s="348"/>
      <c r="K35" s="348"/>
      <c r="O35" s="348"/>
    </row>
    <row r="36" spans="1:32" ht="14" x14ac:dyDescent="0.15">
      <c r="A36" s="345" t="s">
        <v>80</v>
      </c>
      <c r="B36" s="471">
        <v>-65</v>
      </c>
      <c r="C36" s="471">
        <v>0</v>
      </c>
      <c r="D36" s="471">
        <v>0</v>
      </c>
      <c r="E36" s="471">
        <v>0</v>
      </c>
      <c r="F36" s="471">
        <v>2</v>
      </c>
      <c r="G36" s="471">
        <v>0</v>
      </c>
      <c r="H36" s="471">
        <v>-63</v>
      </c>
      <c r="I36" s="348"/>
      <c r="J36" s="348"/>
      <c r="K36" s="348"/>
      <c r="O36" s="348"/>
    </row>
    <row r="37" spans="1:32" ht="14" x14ac:dyDescent="0.15">
      <c r="A37" s="344" t="s">
        <v>81</v>
      </c>
      <c r="B37" s="358">
        <v>247</v>
      </c>
      <c r="C37" s="358">
        <v>33</v>
      </c>
      <c r="D37" s="358">
        <v>12</v>
      </c>
      <c r="E37" s="358">
        <v>3</v>
      </c>
      <c r="F37" s="358">
        <v>2</v>
      </c>
      <c r="G37" s="358">
        <v>81</v>
      </c>
      <c r="H37" s="358">
        <v>378</v>
      </c>
      <c r="I37" s="348"/>
      <c r="J37" s="348"/>
      <c r="K37" s="348"/>
      <c r="O37" s="348"/>
    </row>
    <row r="38" spans="1:32" ht="14" x14ac:dyDescent="0.15">
      <c r="A38" s="345" t="s">
        <v>82</v>
      </c>
      <c r="B38" s="471">
        <v>-41</v>
      </c>
      <c r="C38" s="471">
        <v>-8</v>
      </c>
      <c r="D38" s="471">
        <v>0</v>
      </c>
      <c r="E38" s="471">
        <v>0</v>
      </c>
      <c r="F38" s="471">
        <v>0</v>
      </c>
      <c r="G38" s="471">
        <v>-4</v>
      </c>
      <c r="H38" s="471">
        <v>-53</v>
      </c>
      <c r="I38" s="348"/>
      <c r="J38" s="348"/>
      <c r="K38" s="348"/>
      <c r="O38" s="348"/>
    </row>
    <row r="39" spans="1:32" ht="14" x14ac:dyDescent="0.15">
      <c r="A39" s="345" t="s">
        <v>288</v>
      </c>
      <c r="B39" s="471">
        <v>206</v>
      </c>
      <c r="C39" s="471">
        <v>25</v>
      </c>
      <c r="D39" s="471">
        <v>12</v>
      </c>
      <c r="E39" s="471">
        <v>3</v>
      </c>
      <c r="F39" s="471">
        <v>2</v>
      </c>
      <c r="G39" s="471">
        <v>77</v>
      </c>
      <c r="H39" s="471">
        <v>325</v>
      </c>
      <c r="I39" s="348"/>
      <c r="J39" s="348"/>
      <c r="K39" s="348"/>
      <c r="O39" s="348"/>
    </row>
    <row r="40" spans="1:32" ht="14" x14ac:dyDescent="0.15">
      <c r="A40" s="345" t="s">
        <v>292</v>
      </c>
      <c r="B40" s="471">
        <v>-7</v>
      </c>
      <c r="C40" s="471">
        <v>0</v>
      </c>
      <c r="D40" s="471">
        <v>0</v>
      </c>
      <c r="E40" s="471">
        <v>0</v>
      </c>
      <c r="F40" s="471">
        <v>0</v>
      </c>
      <c r="G40" s="471">
        <v>7</v>
      </c>
      <c r="H40" s="471">
        <v>0</v>
      </c>
      <c r="I40" s="348"/>
      <c r="J40" s="348"/>
      <c r="K40" s="348"/>
      <c r="O40" s="348"/>
    </row>
    <row r="41" spans="1:32" ht="14" x14ac:dyDescent="0.15">
      <c r="A41" s="344" t="s">
        <v>83</v>
      </c>
      <c r="B41" s="358">
        <v>199</v>
      </c>
      <c r="C41" s="358">
        <v>25</v>
      </c>
      <c r="D41" s="358">
        <v>12</v>
      </c>
      <c r="E41" s="358">
        <v>3</v>
      </c>
      <c r="F41" s="358">
        <v>2</v>
      </c>
      <c r="G41" s="358">
        <v>84</v>
      </c>
      <c r="H41" s="358">
        <v>325</v>
      </c>
      <c r="I41" s="348"/>
      <c r="J41" s="348"/>
      <c r="K41" s="348"/>
      <c r="O41" s="348"/>
    </row>
    <row r="42" spans="1:32" ht="14" x14ac:dyDescent="0.15">
      <c r="A42" s="345" t="s">
        <v>84</v>
      </c>
      <c r="B42" s="471">
        <v>72</v>
      </c>
      <c r="C42" s="471">
        <v>12</v>
      </c>
      <c r="D42" s="471">
        <v>5</v>
      </c>
      <c r="E42" s="471">
        <v>1</v>
      </c>
      <c r="F42" s="471">
        <v>0</v>
      </c>
      <c r="G42" s="471">
        <v>1</v>
      </c>
      <c r="H42" s="471">
        <v>91</v>
      </c>
      <c r="I42" s="348"/>
      <c r="J42" s="348"/>
      <c r="K42" s="348"/>
      <c r="O42" s="348"/>
    </row>
    <row r="43" spans="1:32" ht="24" x14ac:dyDescent="0.15">
      <c r="A43" s="347" t="s">
        <v>290</v>
      </c>
      <c r="B43" s="360">
        <v>127</v>
      </c>
      <c r="C43" s="360">
        <v>13</v>
      </c>
      <c r="D43" s="360">
        <v>7</v>
      </c>
      <c r="E43" s="360">
        <v>2</v>
      </c>
      <c r="F43" s="360">
        <v>2</v>
      </c>
      <c r="G43" s="360">
        <v>83</v>
      </c>
      <c r="H43" s="360">
        <v>234</v>
      </c>
      <c r="I43" s="348"/>
      <c r="J43" s="348"/>
      <c r="K43" s="348"/>
      <c r="O43" s="348"/>
    </row>
    <row r="44" spans="1:32" x14ac:dyDescent="0.2">
      <c r="B44" s="336"/>
      <c r="C44" s="336"/>
      <c r="D44" s="336"/>
      <c r="E44" s="336"/>
      <c r="F44" s="336"/>
      <c r="G44" s="411"/>
      <c r="H44" s="337"/>
    </row>
    <row r="45" spans="1:32" ht="60" customHeight="1" x14ac:dyDescent="0.2">
      <c r="A45" s="497" t="s">
        <v>291</v>
      </c>
      <c r="B45" s="497"/>
      <c r="C45" s="497"/>
      <c r="D45" s="497"/>
      <c r="E45" s="497"/>
      <c r="F45" s="497"/>
      <c r="G45" s="497"/>
      <c r="H45" s="497"/>
    </row>
    <row r="46" spans="1:32" x14ac:dyDescent="0.2">
      <c r="B46" s="336"/>
      <c r="C46" s="336"/>
      <c r="D46" s="336"/>
      <c r="E46" s="336"/>
      <c r="F46" s="336"/>
      <c r="G46" s="411"/>
      <c r="H46" s="337"/>
    </row>
    <row r="47" spans="1:32" s="333" customFormat="1" ht="11" x14ac:dyDescent="0.15">
      <c r="A47" s="349" t="s">
        <v>47</v>
      </c>
      <c r="B47" s="350"/>
      <c r="C47" s="350"/>
      <c r="D47" s="350"/>
      <c r="E47" s="350"/>
      <c r="F47" s="350"/>
      <c r="G47" s="473"/>
      <c r="H47" s="351"/>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row>
    <row r="48" spans="1:32" s="333" customFormat="1" ht="11" x14ac:dyDescent="0.15">
      <c r="A48" s="411"/>
      <c r="B48" s="474"/>
      <c r="C48" s="474"/>
      <c r="D48" s="474"/>
      <c r="E48" s="474"/>
      <c r="F48" s="474"/>
      <c r="G48" s="474"/>
      <c r="H48" s="475"/>
    </row>
    <row r="49" spans="1:9" x14ac:dyDescent="0.2">
      <c r="A49" s="200"/>
      <c r="B49" s="467"/>
      <c r="C49" s="499" t="s">
        <v>277</v>
      </c>
      <c r="D49" s="499"/>
      <c r="E49" s="499"/>
      <c r="F49" s="499"/>
      <c r="G49" s="468"/>
      <c r="H49" s="469"/>
    </row>
    <row r="50" spans="1:9" ht="48" x14ac:dyDescent="0.2">
      <c r="A50" s="200"/>
      <c r="B50" s="470" t="s">
        <v>278</v>
      </c>
      <c r="C50" s="470" t="s">
        <v>279</v>
      </c>
      <c r="D50" s="470" t="s">
        <v>280</v>
      </c>
      <c r="E50" s="470" t="s">
        <v>281</v>
      </c>
      <c r="F50" s="470" t="s">
        <v>282</v>
      </c>
      <c r="G50" s="470" t="s">
        <v>283</v>
      </c>
      <c r="H50" s="470" t="s">
        <v>284</v>
      </c>
      <c r="I50" s="353"/>
    </row>
    <row r="51" spans="1:9" x14ac:dyDescent="0.2">
      <c r="A51" s="342" t="s">
        <v>285</v>
      </c>
      <c r="B51" s="354">
        <v>301</v>
      </c>
      <c r="C51" s="354" t="s">
        <v>293</v>
      </c>
      <c r="D51" s="354" t="s">
        <v>293</v>
      </c>
      <c r="E51" s="354">
        <v>20</v>
      </c>
      <c r="F51" s="354" t="s">
        <v>293</v>
      </c>
      <c r="G51" s="354">
        <v>53</v>
      </c>
      <c r="H51" s="354">
        <v>374</v>
      </c>
    </row>
    <row r="52" spans="1:9" x14ac:dyDescent="0.2">
      <c r="A52" s="343" t="s">
        <v>153</v>
      </c>
      <c r="B52" s="355">
        <v>-73</v>
      </c>
      <c r="C52" s="355">
        <v>9</v>
      </c>
      <c r="D52" s="355" t="s">
        <v>293</v>
      </c>
      <c r="E52" s="355" t="s">
        <v>293</v>
      </c>
      <c r="F52" s="355" t="s">
        <v>293</v>
      </c>
      <c r="G52" s="355" t="s">
        <v>293</v>
      </c>
      <c r="H52" s="355">
        <v>-64</v>
      </c>
    </row>
    <row r="53" spans="1:9" x14ac:dyDescent="0.2">
      <c r="A53" s="343" t="s">
        <v>77</v>
      </c>
      <c r="B53" s="355">
        <v>-12</v>
      </c>
      <c r="C53" s="355" t="s">
        <v>293</v>
      </c>
      <c r="D53" s="355">
        <v>12</v>
      </c>
      <c r="E53" s="355" t="s">
        <v>293</v>
      </c>
      <c r="F53" s="355" t="s">
        <v>293</v>
      </c>
      <c r="G53" s="355" t="s">
        <v>293</v>
      </c>
      <c r="H53" s="355">
        <v>0</v>
      </c>
    </row>
    <row r="54" spans="1:9" x14ac:dyDescent="0.2">
      <c r="A54" s="343" t="s">
        <v>286</v>
      </c>
      <c r="B54" s="355">
        <v>-4</v>
      </c>
      <c r="C54" s="355" t="s">
        <v>293</v>
      </c>
      <c r="D54" s="355" t="s">
        <v>293</v>
      </c>
      <c r="E54" s="355" t="s">
        <v>293</v>
      </c>
      <c r="F54" s="355" t="s">
        <v>293</v>
      </c>
      <c r="G54" s="355">
        <v>4</v>
      </c>
      <c r="H54" s="355">
        <v>0</v>
      </c>
    </row>
    <row r="55" spans="1:9" x14ac:dyDescent="0.2">
      <c r="A55" s="356" t="s">
        <v>79</v>
      </c>
      <c r="B55" s="354">
        <v>212</v>
      </c>
      <c r="C55" s="354">
        <v>9</v>
      </c>
      <c r="D55" s="354">
        <v>12</v>
      </c>
      <c r="E55" s="354">
        <v>20</v>
      </c>
      <c r="F55" s="354" t="s">
        <v>293</v>
      </c>
      <c r="G55" s="354">
        <v>57</v>
      </c>
      <c r="H55" s="354">
        <v>310</v>
      </c>
    </row>
    <row r="56" spans="1:9" x14ac:dyDescent="0.2">
      <c r="A56" s="345" t="s">
        <v>80</v>
      </c>
      <c r="B56" s="355">
        <v>-84</v>
      </c>
      <c r="C56" s="355" t="s">
        <v>293</v>
      </c>
      <c r="D56" s="355" t="s">
        <v>293</v>
      </c>
      <c r="E56" s="355" t="s">
        <v>293</v>
      </c>
      <c r="F56" s="355">
        <v>2</v>
      </c>
      <c r="G56" s="355" t="s">
        <v>293</v>
      </c>
      <c r="H56" s="355">
        <v>-82</v>
      </c>
    </row>
    <row r="57" spans="1:9" x14ac:dyDescent="0.2">
      <c r="A57" s="356" t="s">
        <v>81</v>
      </c>
      <c r="B57" s="354">
        <v>128</v>
      </c>
      <c r="C57" s="354">
        <v>9</v>
      </c>
      <c r="D57" s="354">
        <v>12</v>
      </c>
      <c r="E57" s="354">
        <v>20</v>
      </c>
      <c r="F57" s="354">
        <v>2</v>
      </c>
      <c r="G57" s="354">
        <v>57</v>
      </c>
      <c r="H57" s="354">
        <v>228</v>
      </c>
    </row>
    <row r="58" spans="1:9" x14ac:dyDescent="0.2">
      <c r="A58" s="345" t="s">
        <v>82</v>
      </c>
      <c r="B58" s="355">
        <v>-71</v>
      </c>
      <c r="C58" s="355">
        <v>-2</v>
      </c>
      <c r="D58" s="355" t="s">
        <v>293</v>
      </c>
      <c r="E58" s="355" t="s">
        <v>293</v>
      </c>
      <c r="F58" s="355" t="s">
        <v>293</v>
      </c>
      <c r="G58" s="355">
        <v>-6</v>
      </c>
      <c r="H58" s="355">
        <v>-79</v>
      </c>
    </row>
    <row r="59" spans="1:9" x14ac:dyDescent="0.2">
      <c r="A59" s="345" t="s">
        <v>288</v>
      </c>
      <c r="B59" s="355">
        <v>57</v>
      </c>
      <c r="C59" s="355">
        <v>7</v>
      </c>
      <c r="D59" s="355">
        <v>12</v>
      </c>
      <c r="E59" s="355">
        <v>20</v>
      </c>
      <c r="F59" s="355">
        <v>2</v>
      </c>
      <c r="G59" s="355">
        <v>51</v>
      </c>
      <c r="H59" s="355">
        <v>149</v>
      </c>
    </row>
    <row r="60" spans="1:9" x14ac:dyDescent="0.2">
      <c r="A60" s="345" t="s">
        <v>292</v>
      </c>
      <c r="B60" s="355">
        <v>5</v>
      </c>
      <c r="C60" s="355" t="s">
        <v>293</v>
      </c>
      <c r="D60" s="355" t="s">
        <v>293</v>
      </c>
      <c r="E60" s="355" t="s">
        <v>293</v>
      </c>
      <c r="F60" s="355" t="s">
        <v>293</v>
      </c>
      <c r="G60" s="355">
        <v>-5</v>
      </c>
      <c r="H60" s="355">
        <v>0</v>
      </c>
    </row>
    <row r="61" spans="1:9" x14ac:dyDescent="0.2">
      <c r="A61" s="356" t="s">
        <v>83</v>
      </c>
      <c r="B61" s="354">
        <v>62</v>
      </c>
      <c r="C61" s="354">
        <v>7</v>
      </c>
      <c r="D61" s="354">
        <v>12</v>
      </c>
      <c r="E61" s="354">
        <v>20</v>
      </c>
      <c r="F61" s="354">
        <v>2</v>
      </c>
      <c r="G61" s="354">
        <v>46</v>
      </c>
      <c r="H61" s="354">
        <v>149</v>
      </c>
    </row>
    <row r="62" spans="1:9" x14ac:dyDescent="0.2">
      <c r="A62" s="345" t="s">
        <v>84</v>
      </c>
      <c r="B62" s="355">
        <v>69</v>
      </c>
      <c r="C62" s="355" t="s">
        <v>293</v>
      </c>
      <c r="D62" s="355" t="s">
        <v>293</v>
      </c>
      <c r="E62" s="355">
        <v>6</v>
      </c>
      <c r="F62" s="355" t="s">
        <v>293</v>
      </c>
      <c r="G62" s="355">
        <v>2</v>
      </c>
      <c r="H62" s="355">
        <v>77</v>
      </c>
    </row>
    <row r="63" spans="1:9" ht="24" x14ac:dyDescent="0.2">
      <c r="A63" s="347" t="s">
        <v>290</v>
      </c>
      <c r="B63" s="357">
        <v>-7</v>
      </c>
      <c r="C63" s="357">
        <v>7</v>
      </c>
      <c r="D63" s="357">
        <v>12</v>
      </c>
      <c r="E63" s="357">
        <v>14</v>
      </c>
      <c r="F63" s="357">
        <v>2</v>
      </c>
      <c r="G63" s="357">
        <v>44</v>
      </c>
      <c r="H63" s="357">
        <v>72</v>
      </c>
    </row>
    <row r="64" spans="1:9" x14ac:dyDescent="0.2">
      <c r="A64" s="200"/>
      <c r="B64" s="476"/>
      <c r="C64" s="476"/>
      <c r="D64" s="464"/>
      <c r="E64" s="476"/>
      <c r="F64" s="476"/>
      <c r="G64" s="476"/>
      <c r="H64" s="476"/>
    </row>
    <row r="65" spans="1:32" ht="56" customHeight="1" x14ac:dyDescent="0.2">
      <c r="A65" s="497" t="s">
        <v>294</v>
      </c>
      <c r="B65" s="497"/>
      <c r="C65" s="497"/>
      <c r="D65" s="497"/>
      <c r="E65" s="497"/>
      <c r="F65" s="497"/>
      <c r="G65" s="497"/>
      <c r="H65" s="497"/>
    </row>
    <row r="67" spans="1:32" x14ac:dyDescent="0.2">
      <c r="A67" s="462"/>
      <c r="B67" s="338"/>
      <c r="C67" s="338"/>
      <c r="D67" s="338"/>
      <c r="E67" s="338"/>
      <c r="F67" s="338"/>
      <c r="G67" s="463"/>
      <c r="H67" s="339"/>
    </row>
    <row r="68" spans="1:32" s="333" customFormat="1" ht="11" x14ac:dyDescent="0.15">
      <c r="A68" s="349" t="s">
        <v>46</v>
      </c>
      <c r="B68" s="350"/>
      <c r="C68" s="350"/>
      <c r="D68" s="350"/>
      <c r="E68" s="350"/>
      <c r="F68" s="350"/>
      <c r="G68" s="473"/>
      <c r="H68" s="351"/>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row>
    <row r="69" spans="1:32" s="333" customFormat="1" ht="11" x14ac:dyDescent="0.15">
      <c r="A69" s="411"/>
      <c r="B69" s="474"/>
      <c r="C69" s="474"/>
      <c r="D69" s="474"/>
      <c r="E69" s="474"/>
      <c r="F69" s="474"/>
      <c r="G69" s="474"/>
      <c r="H69" s="475"/>
    </row>
    <row r="70" spans="1:32" x14ac:dyDescent="0.2">
      <c r="A70" s="200"/>
      <c r="B70" s="467"/>
      <c r="C70" s="499" t="s">
        <v>277</v>
      </c>
      <c r="D70" s="499"/>
      <c r="E70" s="499"/>
      <c r="F70" s="499"/>
      <c r="G70" s="468"/>
      <c r="H70" s="469"/>
    </row>
    <row r="71" spans="1:32" ht="48" x14ac:dyDescent="0.2">
      <c r="A71" s="200"/>
      <c r="B71" s="470" t="s">
        <v>278</v>
      </c>
      <c r="C71" s="470" t="s">
        <v>279</v>
      </c>
      <c r="D71" s="470" t="s">
        <v>295</v>
      </c>
      <c r="E71" s="470" t="s">
        <v>281</v>
      </c>
      <c r="F71" s="470" t="s">
        <v>282</v>
      </c>
      <c r="G71" s="470" t="s">
        <v>283</v>
      </c>
      <c r="H71" s="470" t="s">
        <v>284</v>
      </c>
      <c r="I71" s="353"/>
    </row>
    <row r="72" spans="1:32" x14ac:dyDescent="0.2">
      <c r="A72" s="342" t="s">
        <v>296</v>
      </c>
      <c r="B72" s="354">
        <v>294</v>
      </c>
      <c r="C72" s="354">
        <v>0</v>
      </c>
      <c r="D72" s="354">
        <v>0</v>
      </c>
      <c r="E72" s="354">
        <v>19</v>
      </c>
      <c r="F72" s="354">
        <v>0</v>
      </c>
      <c r="G72" s="354">
        <v>42</v>
      </c>
      <c r="H72" s="354">
        <f t="shared" ref="H72:H83" si="0">SUM(B72:G72)</f>
        <v>355</v>
      </c>
    </row>
    <row r="73" spans="1:32" x14ac:dyDescent="0.2">
      <c r="A73" s="343" t="s">
        <v>76</v>
      </c>
      <c r="B73" s="355">
        <v>-66</v>
      </c>
      <c r="C73" s="355">
        <v>9</v>
      </c>
      <c r="D73" s="355">
        <v>0</v>
      </c>
      <c r="E73" s="355">
        <v>0</v>
      </c>
      <c r="F73" s="355">
        <v>0</v>
      </c>
      <c r="G73" s="355">
        <v>0</v>
      </c>
      <c r="H73" s="355">
        <f t="shared" si="0"/>
        <v>-57</v>
      </c>
    </row>
    <row r="74" spans="1:32" x14ac:dyDescent="0.2">
      <c r="A74" s="343" t="s">
        <v>77</v>
      </c>
      <c r="B74" s="355">
        <v>-2</v>
      </c>
      <c r="C74" s="355">
        <v>0</v>
      </c>
      <c r="D74" s="355">
        <v>2</v>
      </c>
      <c r="E74" s="355">
        <v>0</v>
      </c>
      <c r="F74" s="355">
        <v>0</v>
      </c>
      <c r="G74" s="355">
        <v>0</v>
      </c>
      <c r="H74" s="355">
        <f t="shared" si="0"/>
        <v>0</v>
      </c>
    </row>
    <row r="75" spans="1:32" x14ac:dyDescent="0.2">
      <c r="A75" s="343" t="s">
        <v>78</v>
      </c>
      <c r="B75" s="355">
        <v>2</v>
      </c>
      <c r="C75" s="355">
        <v>0</v>
      </c>
      <c r="D75" s="355">
        <v>0</v>
      </c>
      <c r="E75" s="355">
        <v>0</v>
      </c>
      <c r="F75" s="355">
        <v>0</v>
      </c>
      <c r="G75" s="355">
        <v>-2</v>
      </c>
      <c r="H75" s="355">
        <f t="shared" si="0"/>
        <v>0</v>
      </c>
    </row>
    <row r="76" spans="1:32" x14ac:dyDescent="0.2">
      <c r="A76" s="356" t="s">
        <v>79</v>
      </c>
      <c r="B76" s="354">
        <f t="shared" ref="B76:G76" si="1">SUM(B72:B75)</f>
        <v>228</v>
      </c>
      <c r="C76" s="354">
        <f t="shared" si="1"/>
        <v>9</v>
      </c>
      <c r="D76" s="354">
        <f t="shared" si="1"/>
        <v>2</v>
      </c>
      <c r="E76" s="354">
        <f t="shared" si="1"/>
        <v>19</v>
      </c>
      <c r="F76" s="354">
        <f t="shared" si="1"/>
        <v>0</v>
      </c>
      <c r="G76" s="354">
        <f t="shared" si="1"/>
        <v>40</v>
      </c>
      <c r="H76" s="354">
        <f t="shared" si="0"/>
        <v>298</v>
      </c>
    </row>
    <row r="77" spans="1:32" x14ac:dyDescent="0.2">
      <c r="A77" s="345" t="s">
        <v>80</v>
      </c>
      <c r="B77" s="355">
        <v>-55</v>
      </c>
      <c r="C77" s="355">
        <v>0</v>
      </c>
      <c r="D77" s="355">
        <v>0</v>
      </c>
      <c r="E77" s="355">
        <v>0</v>
      </c>
      <c r="F77" s="355">
        <v>2</v>
      </c>
      <c r="G77" s="355">
        <v>0</v>
      </c>
      <c r="H77" s="355">
        <f t="shared" si="0"/>
        <v>-53</v>
      </c>
    </row>
    <row r="78" spans="1:32" x14ac:dyDescent="0.2">
      <c r="A78" s="356" t="s">
        <v>81</v>
      </c>
      <c r="B78" s="354">
        <f t="shared" ref="B78:G78" si="2">SUM(B76:B77)</f>
        <v>173</v>
      </c>
      <c r="C78" s="354">
        <f t="shared" si="2"/>
        <v>9</v>
      </c>
      <c r="D78" s="354">
        <f t="shared" si="2"/>
        <v>2</v>
      </c>
      <c r="E78" s="354">
        <f t="shared" si="2"/>
        <v>19</v>
      </c>
      <c r="F78" s="354">
        <f t="shared" si="2"/>
        <v>2</v>
      </c>
      <c r="G78" s="354">
        <f t="shared" si="2"/>
        <v>40</v>
      </c>
      <c r="H78" s="354">
        <f t="shared" si="0"/>
        <v>245</v>
      </c>
    </row>
    <row r="79" spans="1:32" x14ac:dyDescent="0.2">
      <c r="A79" s="345" t="s">
        <v>82</v>
      </c>
      <c r="B79" s="355">
        <v>-52</v>
      </c>
      <c r="C79" s="355">
        <v>-2</v>
      </c>
      <c r="D79" s="355">
        <v>0</v>
      </c>
      <c r="E79" s="355">
        <v>0</v>
      </c>
      <c r="F79" s="355">
        <v>0</v>
      </c>
      <c r="G79" s="355">
        <v>-3</v>
      </c>
      <c r="H79" s="355">
        <f t="shared" si="0"/>
        <v>-57</v>
      </c>
    </row>
    <row r="80" spans="1:32" x14ac:dyDescent="0.2">
      <c r="A80" s="345" t="s">
        <v>288</v>
      </c>
      <c r="B80" s="355">
        <v>121</v>
      </c>
      <c r="C80" s="355">
        <v>7</v>
      </c>
      <c r="D80" s="355">
        <v>2</v>
      </c>
      <c r="E80" s="355">
        <v>19</v>
      </c>
      <c r="F80" s="355">
        <v>2</v>
      </c>
      <c r="G80" s="355">
        <v>37</v>
      </c>
      <c r="H80" s="355">
        <f>SUM(B80:G80)</f>
        <v>188</v>
      </c>
    </row>
    <row r="81" spans="1:32" x14ac:dyDescent="0.2">
      <c r="A81" s="345" t="s">
        <v>292</v>
      </c>
      <c r="B81" s="355">
        <v>-1</v>
      </c>
      <c r="C81" s="355">
        <v>0</v>
      </c>
      <c r="D81" s="355">
        <v>0</v>
      </c>
      <c r="E81" s="355">
        <v>0</v>
      </c>
      <c r="F81" s="355">
        <v>0</v>
      </c>
      <c r="G81" s="355">
        <v>1</v>
      </c>
      <c r="H81" s="355">
        <f>SUM(B81:G81)</f>
        <v>0</v>
      </c>
    </row>
    <row r="82" spans="1:32" x14ac:dyDescent="0.2">
      <c r="A82" s="356" t="s">
        <v>83</v>
      </c>
      <c r="B82" s="354">
        <v>120</v>
      </c>
      <c r="C82" s="354">
        <f>SUM(C78:C79)</f>
        <v>7</v>
      </c>
      <c r="D82" s="354">
        <f>SUM(D78:D79)</f>
        <v>2</v>
      </c>
      <c r="E82" s="354">
        <f>SUM(E78:E79)</f>
        <v>19</v>
      </c>
      <c r="F82" s="354">
        <f>SUM(F78:F79)</f>
        <v>2</v>
      </c>
      <c r="G82" s="354">
        <v>38</v>
      </c>
      <c r="H82" s="354">
        <f t="shared" si="0"/>
        <v>188</v>
      </c>
    </row>
    <row r="83" spans="1:32" x14ac:dyDescent="0.2">
      <c r="A83" s="345" t="s">
        <v>84</v>
      </c>
      <c r="B83" s="355">
        <v>68</v>
      </c>
      <c r="C83" s="355">
        <v>0</v>
      </c>
      <c r="D83" s="355">
        <v>0</v>
      </c>
      <c r="E83" s="355">
        <v>6</v>
      </c>
      <c r="F83" s="355">
        <v>0</v>
      </c>
      <c r="G83" s="355">
        <v>7</v>
      </c>
      <c r="H83" s="355">
        <f t="shared" si="0"/>
        <v>81</v>
      </c>
    </row>
    <row r="84" spans="1:32" ht="24" x14ac:dyDescent="0.2">
      <c r="A84" s="347" t="s">
        <v>290</v>
      </c>
      <c r="B84" s="357">
        <f t="shared" ref="B84:H84" si="3">B82-B83</f>
        <v>52</v>
      </c>
      <c r="C84" s="357">
        <f t="shared" si="3"/>
        <v>7</v>
      </c>
      <c r="D84" s="357">
        <f t="shared" si="3"/>
        <v>2</v>
      </c>
      <c r="E84" s="357">
        <f t="shared" si="3"/>
        <v>13</v>
      </c>
      <c r="F84" s="357">
        <f t="shared" si="3"/>
        <v>2</v>
      </c>
      <c r="G84" s="357">
        <f t="shared" si="3"/>
        <v>31</v>
      </c>
      <c r="H84" s="357">
        <f t="shared" si="3"/>
        <v>107</v>
      </c>
    </row>
    <row r="85" spans="1:32" x14ac:dyDescent="0.2">
      <c r="A85" s="200"/>
      <c r="B85" s="476"/>
      <c r="C85" s="476"/>
      <c r="D85" s="464"/>
      <c r="E85" s="476"/>
      <c r="F85" s="476"/>
      <c r="G85" s="476"/>
      <c r="H85" s="476"/>
    </row>
    <row r="86" spans="1:32" ht="56" customHeight="1" x14ac:dyDescent="0.2">
      <c r="A86" s="497" t="s">
        <v>294</v>
      </c>
      <c r="B86" s="497"/>
      <c r="C86" s="497"/>
      <c r="D86" s="497"/>
      <c r="E86" s="497"/>
      <c r="F86" s="497"/>
      <c r="G86" s="497"/>
      <c r="H86" s="497"/>
    </row>
    <row r="89" spans="1:32" s="333" customFormat="1" ht="11" x14ac:dyDescent="0.15">
      <c r="A89" s="349" t="s">
        <v>45</v>
      </c>
      <c r="B89" s="350"/>
      <c r="C89" s="350"/>
      <c r="D89" s="350"/>
      <c r="E89" s="350"/>
      <c r="F89" s="350"/>
      <c r="G89" s="473"/>
      <c r="H89" s="351"/>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row>
    <row r="90" spans="1:32" s="333" customFormat="1" ht="11" x14ac:dyDescent="0.15">
      <c r="A90" s="411"/>
      <c r="B90" s="474"/>
      <c r="C90" s="474"/>
      <c r="D90" s="474"/>
      <c r="E90" s="474"/>
      <c r="F90" s="474"/>
      <c r="G90" s="474"/>
      <c r="H90" s="474"/>
    </row>
    <row r="91" spans="1:32" x14ac:dyDescent="0.2">
      <c r="A91" s="200"/>
      <c r="B91" s="477"/>
      <c r="C91" s="499" t="s">
        <v>277</v>
      </c>
      <c r="D91" s="499"/>
      <c r="E91" s="499"/>
      <c r="F91" s="499"/>
      <c r="G91" s="478"/>
      <c r="H91" s="478"/>
    </row>
    <row r="92" spans="1:32" ht="48" x14ac:dyDescent="0.2">
      <c r="A92" s="200"/>
      <c r="B92" s="470" t="s">
        <v>278</v>
      </c>
      <c r="C92" s="470" t="s">
        <v>279</v>
      </c>
      <c r="D92" s="470" t="s">
        <v>281</v>
      </c>
      <c r="E92" s="470" t="s">
        <v>282</v>
      </c>
      <c r="F92" s="470" t="s">
        <v>283</v>
      </c>
      <c r="G92" s="470"/>
      <c r="H92" s="470" t="s">
        <v>284</v>
      </c>
      <c r="I92" s="353"/>
    </row>
    <row r="93" spans="1:32" x14ac:dyDescent="0.2">
      <c r="A93" s="342" t="s">
        <v>296</v>
      </c>
      <c r="B93" s="354">
        <v>303</v>
      </c>
      <c r="C93" s="354">
        <v>0</v>
      </c>
      <c r="D93" s="354">
        <v>15.6</v>
      </c>
      <c r="E93" s="354">
        <v>0</v>
      </c>
      <c r="F93" s="354">
        <v>38.700000000000003</v>
      </c>
      <c r="G93" s="354"/>
      <c r="H93" s="358">
        <v>358</v>
      </c>
    </row>
    <row r="94" spans="1:32" x14ac:dyDescent="0.2">
      <c r="A94" s="343" t="s">
        <v>76</v>
      </c>
      <c r="B94" s="355">
        <v>-64</v>
      </c>
      <c r="C94" s="355">
        <v>9</v>
      </c>
      <c r="D94" s="355">
        <v>0</v>
      </c>
      <c r="E94" s="355">
        <v>0</v>
      </c>
      <c r="F94" s="355">
        <v>0</v>
      </c>
      <c r="G94" s="355"/>
      <c r="H94" s="355">
        <f t="shared" ref="H94:H104" si="4">SUM(B94:F94)</f>
        <v>-55</v>
      </c>
    </row>
    <row r="95" spans="1:32" x14ac:dyDescent="0.2">
      <c r="A95" s="343" t="s">
        <v>77</v>
      </c>
      <c r="B95" s="355">
        <v>0</v>
      </c>
      <c r="C95" s="355">
        <v>0</v>
      </c>
      <c r="D95" s="355">
        <v>0</v>
      </c>
      <c r="E95" s="355">
        <v>0</v>
      </c>
      <c r="F95" s="355">
        <v>0</v>
      </c>
      <c r="G95" s="355"/>
      <c r="H95" s="355">
        <f t="shared" si="4"/>
        <v>0</v>
      </c>
    </row>
    <row r="96" spans="1:32" x14ac:dyDescent="0.2">
      <c r="A96" s="343" t="s">
        <v>78</v>
      </c>
      <c r="B96" s="355">
        <v>0</v>
      </c>
      <c r="C96" s="355">
        <v>0</v>
      </c>
      <c r="D96" s="355">
        <v>0</v>
      </c>
      <c r="E96" s="355">
        <v>0</v>
      </c>
      <c r="F96" s="355">
        <v>0</v>
      </c>
      <c r="G96" s="355"/>
      <c r="H96" s="355">
        <f t="shared" si="4"/>
        <v>0</v>
      </c>
    </row>
    <row r="97" spans="1:32" x14ac:dyDescent="0.2">
      <c r="A97" s="356" t="s">
        <v>79</v>
      </c>
      <c r="B97" s="354">
        <f>SUM(B93:B96)</f>
        <v>239</v>
      </c>
      <c r="C97" s="354">
        <f>SUM(C93:C96)</f>
        <v>9</v>
      </c>
      <c r="D97" s="354">
        <f>SUM(D93:D96)</f>
        <v>15.6</v>
      </c>
      <c r="E97" s="354">
        <f>SUM(E93:E96)</f>
        <v>0</v>
      </c>
      <c r="F97" s="354">
        <f>SUM(F93:F96)</f>
        <v>38.700000000000003</v>
      </c>
      <c r="G97" s="354"/>
      <c r="H97" s="354">
        <v>303</v>
      </c>
    </row>
    <row r="98" spans="1:32" x14ac:dyDescent="0.2">
      <c r="A98" s="345" t="s">
        <v>80</v>
      </c>
      <c r="B98" s="355">
        <v>-58</v>
      </c>
      <c r="C98" s="355">
        <v>0</v>
      </c>
      <c r="D98" s="355">
        <v>0</v>
      </c>
      <c r="E98" s="355">
        <v>2</v>
      </c>
      <c r="F98" s="355">
        <v>0</v>
      </c>
      <c r="G98" s="355"/>
      <c r="H98" s="355">
        <f t="shared" si="4"/>
        <v>-56</v>
      </c>
    </row>
    <row r="99" spans="1:32" x14ac:dyDescent="0.2">
      <c r="A99" s="356" t="s">
        <v>81</v>
      </c>
      <c r="B99" s="354">
        <f>SUM(B97:B98)</f>
        <v>181</v>
      </c>
      <c r="C99" s="354">
        <f>SUM(C97:C98)</f>
        <v>9</v>
      </c>
      <c r="D99" s="354">
        <f>SUM(D97:D98)</f>
        <v>15.6</v>
      </c>
      <c r="E99" s="354">
        <f>SUM(E97:E98)</f>
        <v>2</v>
      </c>
      <c r="F99" s="354">
        <f>SUM(F97:F98)</f>
        <v>38.700000000000003</v>
      </c>
      <c r="G99" s="354"/>
      <c r="H99" s="354">
        <f t="shared" si="4"/>
        <v>246.3</v>
      </c>
    </row>
    <row r="100" spans="1:32" x14ac:dyDescent="0.2">
      <c r="A100" s="345" t="s">
        <v>82</v>
      </c>
      <c r="B100" s="355">
        <v>-59</v>
      </c>
      <c r="C100" s="355">
        <v>-3</v>
      </c>
      <c r="D100" s="355">
        <v>0</v>
      </c>
      <c r="E100" s="355">
        <v>0</v>
      </c>
      <c r="F100" s="355">
        <v>-5</v>
      </c>
      <c r="G100" s="355"/>
      <c r="H100" s="359">
        <f t="shared" si="4"/>
        <v>-67</v>
      </c>
    </row>
    <row r="101" spans="1:32" x14ac:dyDescent="0.2">
      <c r="A101" s="345" t="s">
        <v>288</v>
      </c>
      <c r="B101" s="355">
        <v>122</v>
      </c>
      <c r="C101" s="355">
        <v>6</v>
      </c>
      <c r="D101" s="355">
        <v>16</v>
      </c>
      <c r="E101" s="355">
        <v>2</v>
      </c>
      <c r="F101" s="355">
        <v>34</v>
      </c>
      <c r="G101" s="355"/>
      <c r="H101" s="355">
        <f>SUM(B101:F101)</f>
        <v>180</v>
      </c>
    </row>
    <row r="102" spans="1:32" x14ac:dyDescent="0.2">
      <c r="A102" s="345" t="s">
        <v>292</v>
      </c>
      <c r="B102" s="355">
        <v>5</v>
      </c>
      <c r="C102" s="355">
        <v>0</v>
      </c>
      <c r="D102" s="355">
        <v>0</v>
      </c>
      <c r="E102" s="355">
        <v>0</v>
      </c>
      <c r="F102" s="355">
        <v>-5</v>
      </c>
      <c r="G102" s="355"/>
      <c r="H102" s="355">
        <f>SUM(B102:F102)</f>
        <v>0</v>
      </c>
    </row>
    <row r="103" spans="1:32" x14ac:dyDescent="0.2">
      <c r="A103" s="356" t="s">
        <v>83</v>
      </c>
      <c r="B103" s="354">
        <v>127</v>
      </c>
      <c r="C103" s="354">
        <v>6</v>
      </c>
      <c r="D103" s="354">
        <v>16</v>
      </c>
      <c r="E103" s="354">
        <v>2</v>
      </c>
      <c r="F103" s="354">
        <v>29</v>
      </c>
      <c r="G103" s="354"/>
      <c r="H103" s="358">
        <f t="shared" si="4"/>
        <v>180</v>
      </c>
    </row>
    <row r="104" spans="1:32" x14ac:dyDescent="0.2">
      <c r="A104" s="345" t="s">
        <v>84</v>
      </c>
      <c r="B104" s="355">
        <v>80</v>
      </c>
      <c r="C104" s="355">
        <v>-1</v>
      </c>
      <c r="D104" s="355">
        <v>4.7</v>
      </c>
      <c r="E104" s="355">
        <v>0</v>
      </c>
      <c r="F104" s="355">
        <v>0.2</v>
      </c>
      <c r="G104" s="355"/>
      <c r="H104" s="359">
        <f t="shared" si="4"/>
        <v>83.9</v>
      </c>
    </row>
    <row r="105" spans="1:32" ht="24" x14ac:dyDescent="0.2">
      <c r="A105" s="347" t="s">
        <v>290</v>
      </c>
      <c r="B105" s="357">
        <f>B103-B104</f>
        <v>47</v>
      </c>
      <c r="C105" s="357">
        <f>C103-C104</f>
        <v>7</v>
      </c>
      <c r="D105" s="357">
        <f>D103-D104</f>
        <v>11.3</v>
      </c>
      <c r="E105" s="357">
        <v>2</v>
      </c>
      <c r="F105" s="357">
        <f>F103-F104</f>
        <v>28.8</v>
      </c>
      <c r="G105" s="357"/>
      <c r="H105" s="357">
        <f>H103-H104</f>
        <v>96.1</v>
      </c>
    </row>
    <row r="106" spans="1:32" x14ac:dyDescent="0.2">
      <c r="A106" s="200"/>
      <c r="B106" s="476"/>
      <c r="C106" s="476"/>
      <c r="D106" s="476"/>
      <c r="E106" s="476"/>
      <c r="F106" s="476"/>
      <c r="G106" s="476"/>
      <c r="H106" s="476"/>
    </row>
    <row r="107" spans="1:32" ht="55.25" customHeight="1" x14ac:dyDescent="0.2">
      <c r="A107" s="497" t="s">
        <v>294</v>
      </c>
      <c r="B107" s="497"/>
      <c r="C107" s="497"/>
      <c r="D107" s="497"/>
      <c r="E107" s="497"/>
      <c r="F107" s="497"/>
      <c r="G107" s="497"/>
      <c r="H107" s="497"/>
    </row>
    <row r="110" spans="1:32" s="333" customFormat="1" ht="11" x14ac:dyDescent="0.15">
      <c r="A110" s="349" t="s">
        <v>297</v>
      </c>
      <c r="B110" s="350"/>
      <c r="C110" s="350"/>
      <c r="D110" s="350"/>
      <c r="E110" s="350"/>
      <c r="F110" s="350"/>
      <c r="G110" s="473"/>
      <c r="H110" s="351"/>
      <c r="I110" s="352"/>
      <c r="J110" s="352"/>
      <c r="K110" s="352"/>
      <c r="L110" s="352"/>
      <c r="M110" s="352"/>
      <c r="N110" s="352"/>
      <c r="O110" s="352"/>
      <c r="P110" s="352"/>
      <c r="Q110" s="352"/>
      <c r="R110" s="352"/>
      <c r="S110" s="352"/>
      <c r="T110" s="352"/>
      <c r="U110" s="352"/>
      <c r="V110" s="352"/>
      <c r="W110" s="352"/>
      <c r="X110" s="352"/>
      <c r="Y110" s="352"/>
      <c r="Z110" s="352"/>
      <c r="AA110" s="352"/>
      <c r="AB110" s="352"/>
      <c r="AC110" s="352"/>
      <c r="AD110" s="352"/>
      <c r="AE110" s="352"/>
      <c r="AF110" s="352"/>
    </row>
    <row r="111" spans="1:32" s="13" customFormat="1" ht="11.25" customHeight="1" x14ac:dyDescent="0.15">
      <c r="A111" s="479"/>
      <c r="B111" s="465"/>
      <c r="C111" s="465"/>
      <c r="D111" s="465"/>
      <c r="E111" s="465"/>
      <c r="F111" s="465"/>
      <c r="G111" s="465"/>
      <c r="H111" s="465"/>
    </row>
    <row r="112" spans="1:32" x14ac:dyDescent="0.2">
      <c r="A112" s="200"/>
      <c r="B112" s="477"/>
      <c r="C112" s="499" t="s">
        <v>277</v>
      </c>
      <c r="D112" s="499"/>
      <c r="E112" s="499"/>
      <c r="F112" s="499"/>
      <c r="G112" s="478"/>
      <c r="H112" s="477"/>
    </row>
    <row r="113" spans="1:9" ht="48" x14ac:dyDescent="0.2">
      <c r="A113" s="200"/>
      <c r="B113" s="480" t="s">
        <v>278</v>
      </c>
      <c r="C113" s="480" t="s">
        <v>279</v>
      </c>
      <c r="D113" s="480" t="s">
        <v>298</v>
      </c>
      <c r="E113" s="480" t="s">
        <v>299</v>
      </c>
      <c r="F113" s="480" t="s">
        <v>300</v>
      </c>
      <c r="G113" s="480" t="s">
        <v>301</v>
      </c>
      <c r="H113" s="480" t="s">
        <v>284</v>
      </c>
      <c r="I113" s="353"/>
    </row>
    <row r="114" spans="1:9" ht="14.75" customHeight="1" x14ac:dyDescent="0.2">
      <c r="A114" s="342" t="s">
        <v>296</v>
      </c>
      <c r="B114" s="358">
        <v>1388</v>
      </c>
      <c r="C114" s="358">
        <v>0</v>
      </c>
      <c r="D114" s="358">
        <v>0</v>
      </c>
      <c r="E114" s="358">
        <v>19.899999999999999</v>
      </c>
      <c r="F114" s="358">
        <v>0</v>
      </c>
      <c r="G114" s="358">
        <v>119</v>
      </c>
      <c r="H114" s="358">
        <f t="shared" ref="H114:H125" si="5">SUM(B114:G114)</f>
        <v>1526.9</v>
      </c>
    </row>
    <row r="115" spans="1:9" x14ac:dyDescent="0.2">
      <c r="A115" s="343" t="s">
        <v>76</v>
      </c>
      <c r="B115" s="359">
        <v>-258</v>
      </c>
      <c r="C115" s="359">
        <v>43.8</v>
      </c>
      <c r="D115" s="359">
        <v>0</v>
      </c>
      <c r="E115" s="359">
        <v>0</v>
      </c>
      <c r="F115" s="359">
        <v>0</v>
      </c>
      <c r="G115" s="359">
        <v>0</v>
      </c>
      <c r="H115" s="359">
        <f t="shared" si="5"/>
        <v>-214.2</v>
      </c>
    </row>
    <row r="116" spans="1:9" x14ac:dyDescent="0.2">
      <c r="A116" s="343" t="s">
        <v>77</v>
      </c>
      <c r="B116" s="359">
        <v>-26.2</v>
      </c>
      <c r="C116" s="359">
        <v>0</v>
      </c>
      <c r="D116" s="359">
        <v>10.1</v>
      </c>
      <c r="E116" s="359">
        <v>0</v>
      </c>
      <c r="F116" s="359">
        <v>0</v>
      </c>
      <c r="G116" s="359">
        <v>16.100000000000001</v>
      </c>
      <c r="H116" s="359">
        <f t="shared" si="5"/>
        <v>0</v>
      </c>
    </row>
    <row r="117" spans="1:9" x14ac:dyDescent="0.2">
      <c r="A117" s="343" t="s">
        <v>78</v>
      </c>
      <c r="B117" s="359">
        <v>10</v>
      </c>
      <c r="C117" s="359">
        <v>0</v>
      </c>
      <c r="D117" s="359">
        <v>0</v>
      </c>
      <c r="E117" s="359">
        <v>0</v>
      </c>
      <c r="F117" s="359">
        <v>0</v>
      </c>
      <c r="G117" s="359">
        <v>-10</v>
      </c>
      <c r="H117" s="359">
        <f t="shared" si="5"/>
        <v>0</v>
      </c>
    </row>
    <row r="118" spans="1:9" x14ac:dyDescent="0.2">
      <c r="A118" s="344" t="s">
        <v>79</v>
      </c>
      <c r="B118" s="358">
        <f>SUM(B114:B117)</f>
        <v>1113.8</v>
      </c>
      <c r="C118" s="358">
        <f t="shared" ref="C118:G118" si="6">SUM(C114:C117)</f>
        <v>43.8</v>
      </c>
      <c r="D118" s="358">
        <f>SUM(D114:D117)</f>
        <v>10.1</v>
      </c>
      <c r="E118" s="358">
        <f t="shared" si="6"/>
        <v>19.899999999999999</v>
      </c>
      <c r="F118" s="358">
        <f t="shared" si="6"/>
        <v>0</v>
      </c>
      <c r="G118" s="358">
        <f t="shared" si="6"/>
        <v>125.1</v>
      </c>
      <c r="H118" s="358">
        <f t="shared" si="5"/>
        <v>1312.6999999999998</v>
      </c>
    </row>
    <row r="119" spans="1:9" x14ac:dyDescent="0.2">
      <c r="A119" s="345" t="s">
        <v>80</v>
      </c>
      <c r="B119" s="359">
        <v>-242</v>
      </c>
      <c r="C119" s="359">
        <v>0</v>
      </c>
      <c r="D119" s="359">
        <v>0</v>
      </c>
      <c r="E119" s="359">
        <v>0</v>
      </c>
      <c r="F119" s="359">
        <v>3</v>
      </c>
      <c r="G119" s="359">
        <v>1</v>
      </c>
      <c r="H119" s="359">
        <f t="shared" si="5"/>
        <v>-238</v>
      </c>
    </row>
    <row r="120" spans="1:9" x14ac:dyDescent="0.2">
      <c r="A120" s="344" t="s">
        <v>81</v>
      </c>
      <c r="B120" s="358">
        <f>SUM(B118:B119)</f>
        <v>871.8</v>
      </c>
      <c r="C120" s="358">
        <f t="shared" ref="C120:G120" si="7">SUM(C118:C119)</f>
        <v>43.8</v>
      </c>
      <c r="D120" s="358">
        <f t="shared" si="7"/>
        <v>10.1</v>
      </c>
      <c r="E120" s="358">
        <f t="shared" si="7"/>
        <v>19.899999999999999</v>
      </c>
      <c r="F120" s="358">
        <f t="shared" si="7"/>
        <v>3</v>
      </c>
      <c r="G120" s="358">
        <f t="shared" si="7"/>
        <v>126.1</v>
      </c>
      <c r="H120" s="358">
        <f t="shared" si="5"/>
        <v>1074.6999999999998</v>
      </c>
    </row>
    <row r="121" spans="1:9" x14ac:dyDescent="0.2">
      <c r="A121" s="345" t="s">
        <v>82</v>
      </c>
      <c r="B121" s="359">
        <v>-225</v>
      </c>
      <c r="C121" s="359">
        <v>-12.6</v>
      </c>
      <c r="D121" s="359">
        <v>-2</v>
      </c>
      <c r="E121" s="359">
        <v>0</v>
      </c>
      <c r="F121" s="359">
        <v>0</v>
      </c>
      <c r="G121" s="359">
        <v>-35.4</v>
      </c>
      <c r="H121" s="359">
        <f t="shared" si="5"/>
        <v>-275</v>
      </c>
    </row>
    <row r="122" spans="1:9" x14ac:dyDescent="0.2">
      <c r="A122" s="345" t="s">
        <v>288</v>
      </c>
      <c r="B122" s="359">
        <v>647</v>
      </c>
      <c r="C122" s="359">
        <v>31</v>
      </c>
      <c r="D122" s="359">
        <v>8.1</v>
      </c>
      <c r="E122" s="359">
        <v>20</v>
      </c>
      <c r="F122" s="359">
        <v>3</v>
      </c>
      <c r="G122" s="359">
        <v>90.699999999999989</v>
      </c>
      <c r="H122" s="359">
        <f>SUM(B122:G122)</f>
        <v>799.8</v>
      </c>
    </row>
    <row r="123" spans="1:9" x14ac:dyDescent="0.2">
      <c r="A123" s="345" t="s">
        <v>292</v>
      </c>
      <c r="B123" s="359">
        <v>9</v>
      </c>
      <c r="C123" s="359">
        <v>0</v>
      </c>
      <c r="D123" s="359">
        <v>0</v>
      </c>
      <c r="E123" s="359">
        <v>0</v>
      </c>
      <c r="F123" s="359">
        <v>0</v>
      </c>
      <c r="G123" s="359">
        <v>-9</v>
      </c>
      <c r="H123" s="359">
        <f>SUM(B123:G123)</f>
        <v>0</v>
      </c>
    </row>
    <row r="124" spans="1:9" x14ac:dyDescent="0.2">
      <c r="A124" s="344" t="s">
        <v>83</v>
      </c>
      <c r="B124" s="358">
        <v>656</v>
      </c>
      <c r="C124" s="358">
        <v>31</v>
      </c>
      <c r="D124" s="358">
        <v>8.1</v>
      </c>
      <c r="E124" s="358">
        <v>20</v>
      </c>
      <c r="F124" s="358">
        <v>3</v>
      </c>
      <c r="G124" s="358">
        <v>81.699999999999989</v>
      </c>
      <c r="H124" s="358">
        <f t="shared" si="5"/>
        <v>799.8</v>
      </c>
    </row>
    <row r="125" spans="1:9" x14ac:dyDescent="0.2">
      <c r="A125" s="345" t="s">
        <v>84</v>
      </c>
      <c r="B125" s="359">
        <v>331.9</v>
      </c>
      <c r="C125" s="359">
        <v>6.7</v>
      </c>
      <c r="D125" s="359">
        <v>0</v>
      </c>
      <c r="E125" s="359">
        <v>6</v>
      </c>
      <c r="F125" s="359">
        <v>0</v>
      </c>
      <c r="G125" s="359">
        <v>6</v>
      </c>
      <c r="H125" s="359">
        <f t="shared" si="5"/>
        <v>350.59999999999997</v>
      </c>
    </row>
    <row r="126" spans="1:9" ht="24" x14ac:dyDescent="0.2">
      <c r="A126" s="347" t="s">
        <v>290</v>
      </c>
      <c r="B126" s="360">
        <f>B124-B125</f>
        <v>324.10000000000002</v>
      </c>
      <c r="C126" s="360">
        <f t="shared" ref="C126:H126" si="8">C124-C125</f>
        <v>24.3</v>
      </c>
      <c r="D126" s="360">
        <f t="shared" si="8"/>
        <v>8.1</v>
      </c>
      <c r="E126" s="360">
        <f t="shared" si="8"/>
        <v>14</v>
      </c>
      <c r="F126" s="360">
        <f t="shared" si="8"/>
        <v>3</v>
      </c>
      <c r="G126" s="360">
        <f t="shared" si="8"/>
        <v>75.699999999999989</v>
      </c>
      <c r="H126" s="360">
        <f t="shared" si="8"/>
        <v>449.2</v>
      </c>
    </row>
    <row r="127" spans="1:9" x14ac:dyDescent="0.2">
      <c r="A127" s="200"/>
      <c r="B127" s="476"/>
      <c r="C127" s="476"/>
      <c r="D127" s="476"/>
      <c r="E127" s="476"/>
      <c r="F127" s="476"/>
      <c r="G127" s="476"/>
      <c r="H127" s="476"/>
    </row>
    <row r="128" spans="1:9" ht="67.5" customHeight="1" x14ac:dyDescent="0.2">
      <c r="A128" s="497" t="s">
        <v>302</v>
      </c>
      <c r="B128" s="497"/>
      <c r="C128" s="497"/>
      <c r="D128" s="497"/>
      <c r="E128" s="497"/>
      <c r="F128" s="497"/>
      <c r="G128" s="497"/>
      <c r="H128" s="497"/>
    </row>
  </sheetData>
  <mergeCells count="12">
    <mergeCell ref="A128:H128"/>
    <mergeCell ref="C8:F8"/>
    <mergeCell ref="A24:H24"/>
    <mergeCell ref="C29:F29"/>
    <mergeCell ref="A45:H45"/>
    <mergeCell ref="C49:F49"/>
    <mergeCell ref="A65:H65"/>
    <mergeCell ref="C70:F70"/>
    <mergeCell ref="A86:H86"/>
    <mergeCell ref="C91:F91"/>
    <mergeCell ref="A107:H107"/>
    <mergeCell ref="C112:F1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6D1D-66FF-4FBF-A953-B89D876189A9}">
  <sheetPr>
    <tabColor theme="4"/>
  </sheetPr>
  <dimension ref="A1:K41"/>
  <sheetViews>
    <sheetView zoomScale="85" zoomScaleNormal="85" workbookViewId="0">
      <pane xSplit="1" ySplit="3" topLeftCell="B4" activePane="bottomRight" state="frozen"/>
      <selection pane="topRight"/>
      <selection pane="bottomLeft"/>
      <selection pane="bottomRight" activeCell="I21" sqref="I21"/>
    </sheetView>
  </sheetViews>
  <sheetFormatPr baseColWidth="10" defaultColWidth="8.83203125" defaultRowHeight="15" x14ac:dyDescent="0.2"/>
  <cols>
    <col min="1" max="1" width="51.33203125" style="310" customWidth="1"/>
    <col min="2" max="9" width="8.83203125" style="310"/>
    <col min="10" max="10" width="12.5" style="310" customWidth="1"/>
    <col min="11" max="11" width="171.33203125" style="362" customWidth="1"/>
  </cols>
  <sheetData>
    <row r="1" spans="1:11" x14ac:dyDescent="0.2">
      <c r="A1" s="482" t="s">
        <v>303</v>
      </c>
      <c r="B1" s="483" t="s">
        <v>34</v>
      </c>
      <c r="C1" s="483" t="s">
        <v>39</v>
      </c>
      <c r="D1" s="483" t="s">
        <v>44</v>
      </c>
      <c r="E1" s="483" t="s">
        <v>45</v>
      </c>
      <c r="F1" s="483" t="s">
        <v>46</v>
      </c>
      <c r="G1" s="483" t="s">
        <v>47</v>
      </c>
      <c r="H1" s="483" t="s">
        <v>48</v>
      </c>
      <c r="I1" s="483" t="s">
        <v>49</v>
      </c>
      <c r="J1" s="483"/>
      <c r="K1" s="361" t="s">
        <v>304</v>
      </c>
    </row>
    <row r="3" spans="1:11" x14ac:dyDescent="0.2">
      <c r="A3" s="258" t="s">
        <v>305</v>
      </c>
      <c r="B3" s="484"/>
      <c r="C3" s="484"/>
      <c r="D3" s="484"/>
      <c r="E3" s="484"/>
      <c r="F3" s="484"/>
      <c r="G3" s="484"/>
      <c r="H3" s="484"/>
      <c r="I3" s="484"/>
      <c r="K3" s="363" t="s">
        <v>306</v>
      </c>
    </row>
    <row r="4" spans="1:11" x14ac:dyDescent="0.2">
      <c r="A4" s="485" t="s">
        <v>53</v>
      </c>
      <c r="B4" s="486"/>
      <c r="C4" s="486"/>
      <c r="D4" s="486"/>
      <c r="E4" s="485"/>
      <c r="F4" s="485"/>
      <c r="G4" s="485"/>
      <c r="H4" s="485"/>
      <c r="I4" s="486"/>
    </row>
    <row r="5" spans="1:11" x14ac:dyDescent="0.2">
      <c r="A5" s="487" t="s">
        <v>307</v>
      </c>
      <c r="B5" s="488">
        <v>0</v>
      </c>
      <c r="C5" s="488">
        <v>0</v>
      </c>
      <c r="D5" s="488">
        <v>-19.5</v>
      </c>
      <c r="E5" s="487">
        <v>0</v>
      </c>
      <c r="F5" s="487">
        <v>0</v>
      </c>
      <c r="G5" s="487">
        <v>0</v>
      </c>
      <c r="H5" s="487">
        <v>0</v>
      </c>
      <c r="I5" s="488">
        <v>0</v>
      </c>
    </row>
    <row r="6" spans="1:11" x14ac:dyDescent="0.2">
      <c r="A6" s="487" t="s">
        <v>308</v>
      </c>
      <c r="B6" s="488">
        <v>-5.6</v>
      </c>
      <c r="C6" s="488">
        <v>-2.2999999999999998</v>
      </c>
      <c r="D6" s="488">
        <v>-6</v>
      </c>
      <c r="E6" s="487">
        <v>0</v>
      </c>
      <c r="F6" s="487">
        <v>0</v>
      </c>
      <c r="G6" s="487">
        <v>7</v>
      </c>
      <c r="H6" s="487">
        <v>0</v>
      </c>
      <c r="I6" s="488">
        <v>7</v>
      </c>
      <c r="K6" s="362" t="s">
        <v>309</v>
      </c>
    </row>
    <row r="7" spans="1:11" x14ac:dyDescent="0.2">
      <c r="A7" s="487" t="s">
        <v>310</v>
      </c>
      <c r="B7" s="488">
        <v>4.4000000000000004</v>
      </c>
      <c r="C7" s="488">
        <v>8</v>
      </c>
      <c r="D7" s="488">
        <v>0</v>
      </c>
      <c r="E7" s="487">
        <v>0</v>
      </c>
      <c r="F7" s="487">
        <v>0</v>
      </c>
      <c r="G7" s="487">
        <v>0</v>
      </c>
      <c r="H7" s="487">
        <v>0</v>
      </c>
      <c r="I7" s="488">
        <v>0</v>
      </c>
      <c r="K7" s="362" t="s">
        <v>311</v>
      </c>
    </row>
    <row r="8" spans="1:11" x14ac:dyDescent="0.2">
      <c r="A8" s="487" t="s">
        <v>312</v>
      </c>
      <c r="B8" s="488">
        <v>0</v>
      </c>
      <c r="C8" s="488">
        <v>-1.2</v>
      </c>
      <c r="D8" s="488">
        <v>0</v>
      </c>
      <c r="E8" s="487">
        <v>0</v>
      </c>
      <c r="F8" s="487">
        <v>0</v>
      </c>
      <c r="G8" s="487">
        <v>0</v>
      </c>
      <c r="H8" s="487">
        <v>0</v>
      </c>
      <c r="I8" s="488">
        <v>0</v>
      </c>
      <c r="K8" s="362" t="s">
        <v>313</v>
      </c>
    </row>
    <row r="9" spans="1:11" x14ac:dyDescent="0.2">
      <c r="A9" s="487" t="s">
        <v>314</v>
      </c>
      <c r="B9" s="488">
        <v>0</v>
      </c>
      <c r="C9" s="488">
        <v>-5.2</v>
      </c>
      <c r="D9" s="488">
        <v>0</v>
      </c>
      <c r="E9" s="487">
        <v>0</v>
      </c>
      <c r="F9" s="487">
        <v>0</v>
      </c>
      <c r="G9" s="487">
        <v>0</v>
      </c>
      <c r="H9" s="487">
        <v>0</v>
      </c>
      <c r="I9" s="488">
        <v>0</v>
      </c>
      <c r="K9" s="362" t="s">
        <v>315</v>
      </c>
    </row>
    <row r="10" spans="1:11" x14ac:dyDescent="0.2">
      <c r="A10" s="487" t="s">
        <v>316</v>
      </c>
      <c r="B10" s="488">
        <v>1</v>
      </c>
      <c r="C10" s="488">
        <v>25.2</v>
      </c>
      <c r="D10" s="488">
        <v>-6</v>
      </c>
      <c r="E10" s="487">
        <v>0</v>
      </c>
      <c r="F10" s="487">
        <v>0</v>
      </c>
      <c r="G10" s="487">
        <v>0</v>
      </c>
      <c r="H10" s="487">
        <v>0</v>
      </c>
      <c r="I10" s="488">
        <v>0</v>
      </c>
      <c r="K10" s="362" t="s">
        <v>317</v>
      </c>
    </row>
    <row r="11" spans="1:11" x14ac:dyDescent="0.2">
      <c r="A11" s="487" t="s">
        <v>318</v>
      </c>
      <c r="B11" s="488">
        <v>0</v>
      </c>
      <c r="C11" s="488">
        <v>-12.9</v>
      </c>
      <c r="D11" s="488">
        <v>0</v>
      </c>
      <c r="E11" s="487">
        <v>0</v>
      </c>
      <c r="F11" s="487">
        <v>0</v>
      </c>
      <c r="G11" s="487">
        <v>0</v>
      </c>
      <c r="H11" s="487">
        <v>0</v>
      </c>
      <c r="I11" s="488">
        <v>0</v>
      </c>
      <c r="K11" s="362" t="s">
        <v>319</v>
      </c>
    </row>
    <row r="12" spans="1:11" x14ac:dyDescent="0.2">
      <c r="A12" s="487" t="s">
        <v>320</v>
      </c>
      <c r="B12" s="488">
        <v>0</v>
      </c>
      <c r="C12" s="488">
        <v>0</v>
      </c>
      <c r="D12" s="488">
        <v>0</v>
      </c>
      <c r="E12" s="487">
        <v>0</v>
      </c>
      <c r="F12" s="487">
        <v>4</v>
      </c>
      <c r="G12" s="487">
        <v>0</v>
      </c>
      <c r="H12" s="487">
        <v>2</v>
      </c>
      <c r="I12" s="488">
        <v>6</v>
      </c>
    </row>
    <row r="13" spans="1:11" x14ac:dyDescent="0.2">
      <c r="A13" s="487" t="s">
        <v>321</v>
      </c>
      <c r="B13" s="488">
        <v>0</v>
      </c>
      <c r="C13" s="488">
        <v>0</v>
      </c>
      <c r="D13" s="488">
        <v>0</v>
      </c>
      <c r="E13" s="487">
        <v>0</v>
      </c>
      <c r="F13" s="487">
        <v>0</v>
      </c>
      <c r="G13" s="487">
        <v>0</v>
      </c>
      <c r="H13" s="487">
        <v>8</v>
      </c>
      <c r="I13" s="488">
        <v>8</v>
      </c>
    </row>
    <row r="14" spans="1:11" x14ac:dyDescent="0.2">
      <c r="A14" s="487" t="s">
        <v>322</v>
      </c>
      <c r="B14" s="488">
        <v>0</v>
      </c>
      <c r="C14" s="488">
        <v>0</v>
      </c>
      <c r="D14" s="488">
        <v>0</v>
      </c>
      <c r="E14" s="487">
        <v>0</v>
      </c>
      <c r="F14" s="487">
        <v>0</v>
      </c>
      <c r="G14" s="487">
        <v>0</v>
      </c>
      <c r="H14" s="487">
        <v>7</v>
      </c>
      <c r="I14" s="488">
        <v>7</v>
      </c>
      <c r="K14" s="362" t="s">
        <v>323</v>
      </c>
    </row>
    <row r="15" spans="1:11" x14ac:dyDescent="0.2">
      <c r="A15" s="487" t="s">
        <v>324</v>
      </c>
      <c r="B15" s="488">
        <v>-0.4</v>
      </c>
      <c r="C15" s="488">
        <v>-0.5</v>
      </c>
      <c r="D15" s="488">
        <v>4.8</v>
      </c>
      <c r="E15" s="487">
        <f>0.5</f>
        <v>0.5</v>
      </c>
      <c r="F15" s="487">
        <v>1</v>
      </c>
      <c r="G15" s="487">
        <v>0</v>
      </c>
      <c r="H15" s="487">
        <v>1</v>
      </c>
      <c r="I15" s="488">
        <v>2</v>
      </c>
    </row>
    <row r="16" spans="1:11" x14ac:dyDescent="0.2">
      <c r="A16" s="366" t="s">
        <v>325</v>
      </c>
      <c r="B16" s="366">
        <f t="shared" ref="B16:I16" si="0">SUM(B5:B15)</f>
        <v>-0.59999999999999931</v>
      </c>
      <c r="C16" s="366">
        <f t="shared" si="0"/>
        <v>11.1</v>
      </c>
      <c r="D16" s="366">
        <f t="shared" si="0"/>
        <v>-26.7</v>
      </c>
      <c r="E16" s="366">
        <f t="shared" si="0"/>
        <v>0.5</v>
      </c>
      <c r="F16" s="366">
        <f t="shared" si="0"/>
        <v>5</v>
      </c>
      <c r="G16" s="366">
        <f t="shared" si="0"/>
        <v>7</v>
      </c>
      <c r="H16" s="366">
        <f t="shared" si="0"/>
        <v>18</v>
      </c>
      <c r="I16" s="366">
        <f t="shared" si="0"/>
        <v>30</v>
      </c>
      <c r="J16" s="489"/>
    </row>
    <row r="17" spans="1:11" x14ac:dyDescent="0.2">
      <c r="A17" s="490"/>
      <c r="B17" s="491"/>
      <c r="C17" s="491"/>
      <c r="D17" s="491"/>
      <c r="E17" s="490"/>
      <c r="F17" s="490"/>
      <c r="G17" s="490"/>
      <c r="H17" s="490"/>
      <c r="I17" s="491"/>
    </row>
    <row r="18" spans="1:11" x14ac:dyDescent="0.2">
      <c r="A18" s="485" t="s">
        <v>54</v>
      </c>
      <c r="B18" s="486"/>
      <c r="C18" s="486"/>
      <c r="D18" s="486"/>
      <c r="E18" s="485"/>
      <c r="F18" s="485"/>
      <c r="G18" s="485"/>
      <c r="H18" s="485"/>
      <c r="I18" s="486"/>
    </row>
    <row r="19" spans="1:11" ht="24" x14ac:dyDescent="0.2">
      <c r="A19" s="492" t="s">
        <v>326</v>
      </c>
      <c r="B19" s="493">
        <v>1.7</v>
      </c>
      <c r="C19" s="493">
        <v>-5.0999999999999996</v>
      </c>
      <c r="D19" s="493">
        <v>0</v>
      </c>
      <c r="E19" s="487">
        <v>0</v>
      </c>
      <c r="F19" s="487">
        <v>0</v>
      </c>
      <c r="G19" s="487">
        <v>0</v>
      </c>
      <c r="H19" s="487">
        <v>0</v>
      </c>
      <c r="I19" s="493">
        <v>0</v>
      </c>
      <c r="J19" s="494"/>
      <c r="K19" s="364" t="s">
        <v>327</v>
      </c>
    </row>
    <row r="20" spans="1:11" x14ac:dyDescent="0.2">
      <c r="A20" s="487" t="s">
        <v>328</v>
      </c>
      <c r="B20" s="488">
        <v>0</v>
      </c>
      <c r="C20" s="488">
        <v>6.2</v>
      </c>
      <c r="D20" s="488">
        <v>0.9</v>
      </c>
      <c r="E20" s="487">
        <v>0</v>
      </c>
      <c r="F20" s="487">
        <v>0</v>
      </c>
      <c r="G20" s="487">
        <v>0</v>
      </c>
      <c r="H20" s="487">
        <v>0</v>
      </c>
      <c r="I20" s="488">
        <v>0</v>
      </c>
      <c r="K20" s="362" t="s">
        <v>329</v>
      </c>
    </row>
    <row r="21" spans="1:11" ht="24" x14ac:dyDescent="0.2">
      <c r="A21" s="492" t="s">
        <v>330</v>
      </c>
      <c r="B21" s="493">
        <v>0</v>
      </c>
      <c r="C21" s="493">
        <v>0</v>
      </c>
      <c r="D21" s="493">
        <v>19.899999999999999</v>
      </c>
      <c r="E21" s="492">
        <v>15.6</v>
      </c>
      <c r="F21" s="492">
        <v>19</v>
      </c>
      <c r="G21" s="492">
        <v>20</v>
      </c>
      <c r="H21" s="492">
        <v>3</v>
      </c>
      <c r="I21" s="493">
        <v>58</v>
      </c>
      <c r="J21" s="494"/>
      <c r="K21" s="364" t="s">
        <v>331</v>
      </c>
    </row>
    <row r="22" spans="1:11" x14ac:dyDescent="0.2">
      <c r="A22" s="487" t="s">
        <v>324</v>
      </c>
      <c r="B22" s="488">
        <v>0</v>
      </c>
      <c r="C22" s="488">
        <v>0</v>
      </c>
      <c r="D22" s="488">
        <v>0.6</v>
      </c>
      <c r="E22" s="487">
        <v>0</v>
      </c>
      <c r="F22" s="487">
        <v>0</v>
      </c>
      <c r="G22" s="487">
        <v>0</v>
      </c>
      <c r="H22" s="487">
        <v>0</v>
      </c>
      <c r="I22" s="488">
        <v>0</v>
      </c>
    </row>
    <row r="23" spans="1:11" x14ac:dyDescent="0.2">
      <c r="A23" s="365" t="s">
        <v>332</v>
      </c>
      <c r="B23" s="365">
        <f t="shared" ref="B23:C23" si="1">SUM(B19:B22)</f>
        <v>1.7</v>
      </c>
      <c r="C23" s="365">
        <f t="shared" si="1"/>
        <v>1.1000000000000005</v>
      </c>
      <c r="D23" s="365">
        <f t="shared" ref="D23:I23" si="2">SUM(D19:D22)</f>
        <v>21.4</v>
      </c>
      <c r="E23" s="365">
        <f t="shared" si="2"/>
        <v>15.6</v>
      </c>
      <c r="F23" s="365">
        <f t="shared" si="2"/>
        <v>19</v>
      </c>
      <c r="G23" s="365">
        <f t="shared" si="2"/>
        <v>20</v>
      </c>
      <c r="H23" s="365">
        <f t="shared" si="2"/>
        <v>3</v>
      </c>
      <c r="I23" s="365">
        <f t="shared" si="2"/>
        <v>58</v>
      </c>
    </row>
    <row r="24" spans="1:11" x14ac:dyDescent="0.2">
      <c r="A24" s="490"/>
      <c r="B24" s="491"/>
      <c r="C24" s="491"/>
      <c r="D24" s="491"/>
      <c r="E24" s="490"/>
      <c r="F24" s="490"/>
      <c r="G24" s="490"/>
      <c r="H24" s="490"/>
      <c r="I24" s="491"/>
    </row>
    <row r="25" spans="1:11" x14ac:dyDescent="0.2">
      <c r="A25" s="485" t="s">
        <v>333</v>
      </c>
      <c r="B25" s="486"/>
      <c r="C25" s="486"/>
      <c r="D25" s="486"/>
      <c r="E25" s="485"/>
      <c r="F25" s="485"/>
      <c r="G25" s="485"/>
      <c r="H25" s="485"/>
      <c r="I25" s="486"/>
    </row>
    <row r="26" spans="1:11" x14ac:dyDescent="0.2">
      <c r="A26" s="487" t="s">
        <v>334</v>
      </c>
      <c r="B26" s="488">
        <v>0</v>
      </c>
      <c r="C26" s="488">
        <v>6.6</v>
      </c>
      <c r="D26" s="488">
        <v>2.8</v>
      </c>
      <c r="E26" s="487">
        <v>0</v>
      </c>
      <c r="F26" s="487">
        <v>0</v>
      </c>
      <c r="G26" s="487">
        <v>0</v>
      </c>
      <c r="H26" s="487">
        <v>0</v>
      </c>
      <c r="I26" s="488">
        <f t="shared" ref="I26:I30" si="3">SUM(E26:H26)</f>
        <v>0</v>
      </c>
      <c r="K26" s="362" t="s">
        <v>335</v>
      </c>
    </row>
    <row r="27" spans="1:11" x14ac:dyDescent="0.2">
      <c r="A27" s="487" t="s">
        <v>336</v>
      </c>
      <c r="B27" s="488">
        <v>0</v>
      </c>
      <c r="C27" s="488">
        <v>0</v>
      </c>
      <c r="D27" s="488">
        <v>120.6</v>
      </c>
      <c r="E27" s="487">
        <v>21.2</v>
      </c>
      <c r="F27" s="487">
        <v>8</v>
      </c>
      <c r="G27" s="487">
        <v>14</v>
      </c>
      <c r="H27" s="487">
        <v>8</v>
      </c>
      <c r="I27" s="488">
        <v>51</v>
      </c>
      <c r="K27" s="362" t="s">
        <v>337</v>
      </c>
    </row>
    <row r="28" spans="1:11" x14ac:dyDescent="0.2">
      <c r="A28" s="487" t="s">
        <v>338</v>
      </c>
      <c r="B28" s="488">
        <v>0</v>
      </c>
      <c r="C28" s="488">
        <v>0</v>
      </c>
      <c r="D28" s="488">
        <v>-16.3</v>
      </c>
      <c r="E28" s="487">
        <v>0</v>
      </c>
      <c r="F28" s="487">
        <v>0</v>
      </c>
      <c r="G28" s="487">
        <v>0</v>
      </c>
      <c r="H28" s="487">
        <v>0</v>
      </c>
      <c r="I28" s="488">
        <f t="shared" si="3"/>
        <v>0</v>
      </c>
      <c r="K28" s="362" t="s">
        <v>339</v>
      </c>
    </row>
    <row r="29" spans="1:11" x14ac:dyDescent="0.2">
      <c r="A29" s="487" t="s">
        <v>340</v>
      </c>
      <c r="B29" s="488">
        <v>0</v>
      </c>
      <c r="C29" s="488">
        <v>7.5</v>
      </c>
      <c r="D29" s="488">
        <v>0</v>
      </c>
      <c r="E29" s="487">
        <v>0</v>
      </c>
      <c r="F29" s="487">
        <v>0</v>
      </c>
      <c r="G29" s="487">
        <v>0</v>
      </c>
      <c r="H29" s="487">
        <v>0</v>
      </c>
      <c r="I29" s="488">
        <f t="shared" si="3"/>
        <v>0</v>
      </c>
      <c r="K29" s="362" t="s">
        <v>341</v>
      </c>
    </row>
    <row r="30" spans="1:11" x14ac:dyDescent="0.2">
      <c r="A30" s="487" t="s">
        <v>324</v>
      </c>
      <c r="B30" s="488">
        <v>0</v>
      </c>
      <c r="C30" s="488">
        <v>3.7</v>
      </c>
      <c r="D30" s="488">
        <v>0.9</v>
      </c>
      <c r="E30" s="487">
        <v>0</v>
      </c>
      <c r="F30" s="487">
        <v>0</v>
      </c>
      <c r="G30" s="487">
        <v>0</v>
      </c>
      <c r="H30" s="487">
        <v>0</v>
      </c>
      <c r="I30" s="488">
        <f t="shared" si="3"/>
        <v>0</v>
      </c>
      <c r="K30" s="362" t="s">
        <v>342</v>
      </c>
    </row>
    <row r="31" spans="1:11" x14ac:dyDescent="0.2">
      <c r="A31" s="365" t="s">
        <v>343</v>
      </c>
      <c r="B31" s="365">
        <f t="shared" ref="B31:D31" si="4">SUM(B26:B30)</f>
        <v>0</v>
      </c>
      <c r="C31" s="365">
        <f t="shared" si="4"/>
        <v>17.8</v>
      </c>
      <c r="D31" s="365">
        <f t="shared" si="4"/>
        <v>108</v>
      </c>
      <c r="E31" s="365">
        <f>SUM(E26:E30)</f>
        <v>21.2</v>
      </c>
      <c r="F31" s="365">
        <f>SUM(F26:F30)</f>
        <v>8</v>
      </c>
      <c r="G31" s="365">
        <f>SUM(G26:G30)</f>
        <v>14</v>
      </c>
      <c r="H31" s="365">
        <f>SUM(H26:H30)</f>
        <v>8</v>
      </c>
      <c r="I31" s="365">
        <f>SUM(I26:I30)</f>
        <v>51</v>
      </c>
    </row>
    <row r="32" spans="1:11" x14ac:dyDescent="0.2">
      <c r="A32" s="490"/>
      <c r="B32" s="491"/>
      <c r="C32" s="491"/>
      <c r="D32" s="491"/>
      <c r="E32" s="490"/>
      <c r="F32" s="490"/>
      <c r="G32" s="490"/>
      <c r="H32" s="490"/>
      <c r="I32" s="491"/>
    </row>
    <row r="33" spans="1:11" x14ac:dyDescent="0.2">
      <c r="A33" s="485" t="s">
        <v>56</v>
      </c>
      <c r="B33" s="486"/>
      <c r="C33" s="486"/>
      <c r="D33" s="486"/>
      <c r="E33" s="485"/>
      <c r="F33" s="485"/>
      <c r="G33" s="485"/>
      <c r="H33" s="485"/>
      <c r="I33" s="486"/>
    </row>
    <row r="34" spans="1:11" x14ac:dyDescent="0.2">
      <c r="A34" s="487" t="s">
        <v>336</v>
      </c>
      <c r="B34" s="488">
        <v>21.3</v>
      </c>
      <c r="C34" s="488">
        <v>142.1</v>
      </c>
      <c r="D34" s="488">
        <v>0</v>
      </c>
      <c r="E34" s="487">
        <v>0</v>
      </c>
      <c r="F34" s="487">
        <v>0</v>
      </c>
      <c r="G34" s="487">
        <v>0</v>
      </c>
      <c r="H34" s="487">
        <v>0</v>
      </c>
      <c r="I34" s="488">
        <v>0</v>
      </c>
      <c r="K34" s="362" t="s">
        <v>344</v>
      </c>
    </row>
    <row r="35" spans="1:11" x14ac:dyDescent="0.2">
      <c r="A35" s="487" t="s">
        <v>345</v>
      </c>
      <c r="B35" s="488">
        <v>0</v>
      </c>
      <c r="C35" s="488">
        <v>0</v>
      </c>
      <c r="D35" s="488">
        <v>32.5</v>
      </c>
      <c r="E35" s="487">
        <v>0</v>
      </c>
      <c r="F35" s="487">
        <v>0</v>
      </c>
      <c r="G35" s="487">
        <v>0</v>
      </c>
      <c r="H35" s="487">
        <v>0</v>
      </c>
      <c r="I35" s="488">
        <v>0</v>
      </c>
      <c r="K35" s="362" t="s">
        <v>346</v>
      </c>
    </row>
    <row r="36" spans="1:11" x14ac:dyDescent="0.2">
      <c r="A36" s="487" t="s">
        <v>347</v>
      </c>
      <c r="B36" s="488">
        <v>0</v>
      </c>
      <c r="C36" s="488">
        <v>0</v>
      </c>
      <c r="D36" s="488">
        <v>0</v>
      </c>
      <c r="E36" s="487">
        <v>16.2</v>
      </c>
      <c r="F36" s="487">
        <v>23</v>
      </c>
      <c r="G36" s="487">
        <v>25</v>
      </c>
      <c r="H36" s="487">
        <v>33</v>
      </c>
      <c r="I36" s="488">
        <v>99</v>
      </c>
      <c r="J36" s="489"/>
    </row>
    <row r="37" spans="1:11" x14ac:dyDescent="0.2">
      <c r="A37" s="487" t="s">
        <v>328</v>
      </c>
      <c r="B37" s="488">
        <v>0</v>
      </c>
      <c r="C37" s="488">
        <v>0</v>
      </c>
      <c r="D37" s="488">
        <v>0</v>
      </c>
      <c r="E37" s="487">
        <v>0</v>
      </c>
      <c r="F37" s="487">
        <v>0</v>
      </c>
      <c r="G37" s="487">
        <v>0</v>
      </c>
      <c r="H37" s="487">
        <v>7</v>
      </c>
      <c r="I37" s="488">
        <f t="shared" ref="I37" si="5">SUM(E37:H37)</f>
        <v>7</v>
      </c>
      <c r="K37" s="362" t="s">
        <v>323</v>
      </c>
    </row>
    <row r="38" spans="1:11" x14ac:dyDescent="0.2">
      <c r="A38" s="487" t="s">
        <v>324</v>
      </c>
      <c r="B38" s="488">
        <v>14.4</v>
      </c>
      <c r="C38" s="488">
        <v>0.1</v>
      </c>
      <c r="D38" s="488">
        <v>3.8</v>
      </c>
      <c r="E38" s="487">
        <v>0.8</v>
      </c>
      <c r="F38" s="487">
        <v>6</v>
      </c>
      <c r="G38" s="487">
        <v>7</v>
      </c>
      <c r="H38" s="487">
        <v>11</v>
      </c>
      <c r="I38" s="488">
        <v>24</v>
      </c>
      <c r="K38" s="362" t="s">
        <v>348</v>
      </c>
    </row>
    <row r="39" spans="1:11" x14ac:dyDescent="0.2">
      <c r="A39" s="365" t="s">
        <v>349</v>
      </c>
      <c r="B39" s="365">
        <f t="shared" ref="B39:I39" si="6">SUM(B34:B38)</f>
        <v>35.700000000000003</v>
      </c>
      <c r="C39" s="365">
        <f t="shared" si="6"/>
        <v>142.19999999999999</v>
      </c>
      <c r="D39" s="365">
        <f t="shared" si="6"/>
        <v>36.299999999999997</v>
      </c>
      <c r="E39" s="366">
        <f t="shared" si="6"/>
        <v>17</v>
      </c>
      <c r="F39" s="366">
        <f t="shared" si="6"/>
        <v>29</v>
      </c>
      <c r="G39" s="366">
        <f t="shared" si="6"/>
        <v>32</v>
      </c>
      <c r="H39" s="366">
        <f t="shared" si="6"/>
        <v>51</v>
      </c>
      <c r="I39" s="365">
        <f t="shared" si="6"/>
        <v>130</v>
      </c>
      <c r="J39" s="489"/>
    </row>
    <row r="40" spans="1:11" x14ac:dyDescent="0.2">
      <c r="A40" s="490"/>
      <c r="B40" s="491"/>
      <c r="C40" s="491"/>
      <c r="D40" s="491"/>
      <c r="E40" s="490"/>
      <c r="F40" s="490"/>
      <c r="G40" s="490"/>
      <c r="H40" s="490"/>
      <c r="I40" s="491"/>
    </row>
    <row r="41" spans="1:11" x14ac:dyDescent="0.2">
      <c r="A41" s="495" t="s">
        <v>350</v>
      </c>
      <c r="B41" s="495">
        <f t="shared" ref="B41:I41" si="7">B16+B23+B31+B39</f>
        <v>36.800000000000004</v>
      </c>
      <c r="C41" s="495">
        <f t="shared" si="7"/>
        <v>172.2</v>
      </c>
      <c r="D41" s="495">
        <f t="shared" si="7"/>
        <v>139</v>
      </c>
      <c r="E41" s="495">
        <f t="shared" si="7"/>
        <v>54.3</v>
      </c>
      <c r="F41" s="495">
        <f t="shared" si="7"/>
        <v>61</v>
      </c>
      <c r="G41" s="495">
        <f t="shared" si="7"/>
        <v>73</v>
      </c>
      <c r="H41" s="495">
        <f t="shared" si="7"/>
        <v>80</v>
      </c>
      <c r="I41" s="495">
        <f t="shared" si="7"/>
        <v>269</v>
      </c>
      <c r="J41" s="48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2944-0355-4B7F-9566-4C4DE92A8053}">
  <sheetPr>
    <tabColor rgb="FF27E2CC"/>
  </sheetPr>
  <dimension ref="A1:AT155"/>
  <sheetViews>
    <sheetView workbookViewId="0">
      <selection activeCell="AJ19" sqref="AJ19"/>
    </sheetView>
  </sheetViews>
  <sheetFormatPr baseColWidth="10" defaultColWidth="8.6640625" defaultRowHeight="15" outlineLevelCol="1" x14ac:dyDescent="0.2"/>
  <cols>
    <col min="1" max="1" width="2.5" customWidth="1"/>
    <col min="2" max="2" width="44.33203125" customWidth="1"/>
    <col min="3" max="6" width="7.5" hidden="1" customWidth="1" outlineLevel="1"/>
    <col min="7" max="7" width="7.5" customWidth="1" collapsed="1"/>
    <col min="8" max="11" width="7.5" hidden="1" customWidth="1" outlineLevel="1"/>
    <col min="12" max="12" width="7.5" customWidth="1" collapsed="1"/>
    <col min="13"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8.33203125" customWidth="1" collapsed="1"/>
    <col min="33" max="33" width="7.5" customWidth="1" outlineLevel="1"/>
    <col min="34" max="36" width="8.5" customWidth="1" outlineLevel="1"/>
    <col min="37" max="43" width="8.6640625" style="82"/>
    <col min="44" max="16384" width="8.6640625" style="10"/>
  </cols>
  <sheetData>
    <row r="1" spans="1:43" s="5" customFormat="1" ht="16.25" customHeight="1" x14ac:dyDescent="0.15">
      <c r="A1" s="3"/>
      <c r="B1" s="11" t="s">
        <v>351</v>
      </c>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c r="AP1" s="13"/>
      <c r="AQ1" s="13"/>
    </row>
    <row r="2" spans="1:43" s="82" customFormat="1" ht="11" customHeight="1" x14ac:dyDescent="0.15">
      <c r="A2" s="44"/>
      <c r="B2" s="44"/>
      <c r="C2" s="54"/>
      <c r="D2" s="54"/>
      <c r="E2" s="54"/>
      <c r="F2" s="54"/>
      <c r="G2" s="55"/>
      <c r="H2" s="54"/>
      <c r="I2" s="54"/>
      <c r="J2" s="54"/>
      <c r="K2" s="54"/>
      <c r="L2" s="55"/>
      <c r="M2" s="54"/>
      <c r="N2" s="54"/>
      <c r="O2" s="54"/>
      <c r="P2" s="54"/>
      <c r="Q2" s="55"/>
      <c r="R2" s="54"/>
      <c r="S2" s="54"/>
      <c r="T2" s="54"/>
      <c r="U2" s="54"/>
      <c r="V2" s="55"/>
      <c r="W2" s="54"/>
      <c r="X2" s="54"/>
      <c r="Y2" s="54"/>
      <c r="Z2" s="54"/>
      <c r="AA2" s="55"/>
      <c r="AB2" s="54"/>
      <c r="AC2" s="54"/>
      <c r="AD2" s="54"/>
      <c r="AE2" s="54"/>
      <c r="AF2" s="55"/>
      <c r="AG2" s="54"/>
      <c r="AH2" s="367"/>
      <c r="AI2" s="367"/>
      <c r="AJ2" s="367"/>
      <c r="AK2" s="55"/>
      <c r="AL2" s="160"/>
      <c r="AM2" s="160"/>
    </row>
    <row r="3" spans="1:43" s="82" customFormat="1" ht="11" customHeight="1" x14ac:dyDescent="0.15">
      <c r="A3" s="22" t="s">
        <v>53</v>
      </c>
      <c r="B3" s="44"/>
      <c r="C3" s="54"/>
      <c r="D3" s="54"/>
      <c r="E3" s="54"/>
      <c r="F3" s="54"/>
      <c r="G3" s="55"/>
      <c r="H3" s="54"/>
      <c r="I3" s="54"/>
      <c r="J3" s="54"/>
      <c r="K3" s="54"/>
      <c r="L3" s="55"/>
      <c r="M3" s="54"/>
      <c r="N3" s="54"/>
      <c r="O3" s="54"/>
      <c r="P3" s="54"/>
      <c r="Q3" s="55"/>
      <c r="R3" s="54"/>
      <c r="S3" s="54"/>
      <c r="T3" s="54"/>
      <c r="U3" s="54"/>
      <c r="V3" s="55"/>
      <c r="W3" s="54"/>
      <c r="X3" s="54"/>
      <c r="Y3" s="54"/>
      <c r="Z3" s="54"/>
      <c r="AA3" s="55"/>
      <c r="AB3" s="54"/>
      <c r="AC3" s="54"/>
      <c r="AD3" s="54"/>
      <c r="AE3" s="54"/>
      <c r="AF3" s="55"/>
      <c r="AG3" s="54"/>
      <c r="AH3" s="367"/>
      <c r="AI3" s="367"/>
      <c r="AJ3" s="367"/>
      <c r="AK3" s="55"/>
      <c r="AL3" s="160"/>
      <c r="AM3" s="160"/>
    </row>
    <row r="4" spans="1:43" s="191" customFormat="1" ht="11" customHeight="1" x14ac:dyDescent="0.15">
      <c r="A4" s="14"/>
      <c r="B4" s="44" t="s">
        <v>352</v>
      </c>
      <c r="C4" s="368">
        <v>0.38159999999999999</v>
      </c>
      <c r="D4" s="368">
        <v>0.38159999999999999</v>
      </c>
      <c r="E4" s="368">
        <v>0.38159999999999999</v>
      </c>
      <c r="F4" s="368">
        <v>0.38159999999999999</v>
      </c>
      <c r="G4" s="369">
        <f t="shared" ref="G4:G7" si="0">F4</f>
        <v>0.38159999999999999</v>
      </c>
      <c r="H4" s="368">
        <v>0.38159999999999999</v>
      </c>
      <c r="I4" s="368">
        <v>0.55479999999999996</v>
      </c>
      <c r="J4" s="368">
        <v>0.55479999999999996</v>
      </c>
      <c r="K4" s="368">
        <v>0.55479999999999996</v>
      </c>
      <c r="L4" s="369">
        <f t="shared" ref="L4:L7" si="1">K4</f>
        <v>0.55479999999999996</v>
      </c>
      <c r="M4" s="368">
        <v>0.59799999999999998</v>
      </c>
      <c r="N4" s="368">
        <v>0.59699999999999998</v>
      </c>
      <c r="O4" s="368">
        <v>0.59699999999999998</v>
      </c>
      <c r="P4" s="368">
        <v>0.59699999999999998</v>
      </c>
      <c r="Q4" s="369">
        <f t="shared" ref="Q4:Q7" si="2">P4</f>
        <v>0.59699999999999998</v>
      </c>
      <c r="R4" s="368">
        <v>0.59699999999999998</v>
      </c>
      <c r="S4" s="368">
        <v>0.59699999999999998</v>
      </c>
      <c r="T4" s="368">
        <v>0.59699999999999998</v>
      </c>
      <c r="U4" s="368">
        <v>0.59699999999999998</v>
      </c>
      <c r="V4" s="369">
        <f t="shared" ref="V4:V7" si="3">U4</f>
        <v>0.59699999999999998</v>
      </c>
      <c r="W4" s="368">
        <v>0.59699999999999998</v>
      </c>
      <c r="X4" s="368">
        <v>0.59699999999999998</v>
      </c>
      <c r="Y4" s="368">
        <v>0.59699999999999998</v>
      </c>
      <c r="Z4" s="368">
        <v>0.59699999999999998</v>
      </c>
      <c r="AA4" s="369">
        <f t="shared" ref="AA4:AA7" si="4">Z4</f>
        <v>0.59699999999999998</v>
      </c>
      <c r="AB4" s="368">
        <v>0.59699999999999998</v>
      </c>
      <c r="AC4" s="368">
        <v>0.59699999999999998</v>
      </c>
      <c r="AD4" s="368">
        <v>0.59699999999999998</v>
      </c>
      <c r="AE4" s="368">
        <v>0.59699999999999998</v>
      </c>
      <c r="AF4" s="369">
        <f t="shared" ref="AF4:AF7" si="5">AE4</f>
        <v>0.59699999999999998</v>
      </c>
      <c r="AG4" s="368">
        <v>0.59699999999999998</v>
      </c>
      <c r="AH4" s="368">
        <v>0.59699999999999998</v>
      </c>
      <c r="AI4" s="368">
        <v>0.59699999999999998</v>
      </c>
      <c r="AJ4" s="368">
        <v>0.59699999999999998</v>
      </c>
      <c r="AK4" s="369">
        <f t="shared" ref="AK4:AK5" si="6">AJ4</f>
        <v>0.59699999999999998</v>
      </c>
      <c r="AL4" s="437"/>
      <c r="AM4" s="437"/>
    </row>
    <row r="5" spans="1:43" s="13" customFormat="1" ht="11.25" customHeight="1" x14ac:dyDescent="0.15">
      <c r="A5" s="118"/>
      <c r="B5" s="44" t="s">
        <v>353</v>
      </c>
      <c r="C5" s="368">
        <v>1</v>
      </c>
      <c r="D5" s="368">
        <v>1</v>
      </c>
      <c r="E5" s="368">
        <v>1</v>
      </c>
      <c r="F5" s="368">
        <v>1</v>
      </c>
      <c r="G5" s="370">
        <f t="shared" si="0"/>
        <v>1</v>
      </c>
      <c r="H5" s="368">
        <v>1</v>
      </c>
      <c r="I5" s="368">
        <v>1</v>
      </c>
      <c r="J5" s="368">
        <v>1</v>
      </c>
      <c r="K5" s="368">
        <v>1</v>
      </c>
      <c r="L5" s="370">
        <f t="shared" si="1"/>
        <v>1</v>
      </c>
      <c r="M5" s="368">
        <v>1</v>
      </c>
      <c r="N5" s="368">
        <v>1</v>
      </c>
      <c r="O5" s="368">
        <v>1</v>
      </c>
      <c r="P5" s="368">
        <v>1</v>
      </c>
      <c r="Q5" s="370">
        <f t="shared" si="2"/>
        <v>1</v>
      </c>
      <c r="R5" s="368">
        <v>1</v>
      </c>
      <c r="S5" s="368">
        <v>1</v>
      </c>
      <c r="T5" s="368">
        <v>1</v>
      </c>
      <c r="U5" s="368">
        <v>1</v>
      </c>
      <c r="V5" s="370">
        <f t="shared" si="3"/>
        <v>1</v>
      </c>
      <c r="W5" s="368">
        <v>1</v>
      </c>
      <c r="X5" s="368">
        <v>1</v>
      </c>
      <c r="Y5" s="368">
        <v>1</v>
      </c>
      <c r="Z5" s="368">
        <v>1</v>
      </c>
      <c r="AA5" s="370">
        <f t="shared" si="4"/>
        <v>1</v>
      </c>
      <c r="AB5" s="368">
        <v>1</v>
      </c>
      <c r="AC5" s="368">
        <v>1</v>
      </c>
      <c r="AD5" s="368">
        <v>1</v>
      </c>
      <c r="AE5" s="368">
        <v>1</v>
      </c>
      <c r="AF5" s="370">
        <f t="shared" si="5"/>
        <v>1</v>
      </c>
      <c r="AG5" s="368">
        <v>1</v>
      </c>
      <c r="AH5" s="368">
        <v>1</v>
      </c>
      <c r="AI5" s="368">
        <v>1</v>
      </c>
      <c r="AJ5" s="368">
        <v>1</v>
      </c>
      <c r="AK5" s="370">
        <f t="shared" si="6"/>
        <v>1</v>
      </c>
      <c r="AL5" s="393"/>
      <c r="AM5" s="393"/>
    </row>
    <row r="6" spans="1:43" s="83" customFormat="1" ht="11.25" customHeight="1" x14ac:dyDescent="0.15">
      <c r="A6" s="22"/>
      <c r="B6" s="44" t="s">
        <v>361</v>
      </c>
      <c r="C6" s="368">
        <v>0.23849999999999999</v>
      </c>
      <c r="D6" s="368">
        <v>0.2505</v>
      </c>
      <c r="E6" s="368">
        <v>0.24846835072441914</v>
      </c>
      <c r="F6" s="368">
        <v>0.32169999999999999</v>
      </c>
      <c r="G6" s="370">
        <f t="shared" si="0"/>
        <v>0.32169999999999999</v>
      </c>
      <c r="H6" s="368">
        <v>0.33510000000000001</v>
      </c>
      <c r="I6" s="368">
        <v>0.34413225424680094</v>
      </c>
      <c r="J6" s="368">
        <v>0.35932891333296613</v>
      </c>
      <c r="K6" s="368">
        <v>0.3629</v>
      </c>
      <c r="L6" s="370">
        <f t="shared" si="1"/>
        <v>0.3629</v>
      </c>
      <c r="M6" s="368">
        <v>0.37280000000000002</v>
      </c>
      <c r="N6" s="368">
        <v>0.38540000000000002</v>
      </c>
      <c r="O6" s="368">
        <v>0.3977</v>
      </c>
      <c r="P6" s="368">
        <v>0.40579999999999999</v>
      </c>
      <c r="Q6" s="370">
        <f t="shared" si="2"/>
        <v>0.40579999999999999</v>
      </c>
      <c r="R6" s="368">
        <v>0.48380000000000001</v>
      </c>
      <c r="S6" s="368">
        <v>0.49</v>
      </c>
      <c r="T6" s="368">
        <v>0.50049999999999994</v>
      </c>
      <c r="U6" s="368">
        <v>0.50090000000000001</v>
      </c>
      <c r="V6" s="370">
        <f t="shared" si="3"/>
        <v>0.50090000000000001</v>
      </c>
      <c r="W6" s="368">
        <v>0.50429999999999997</v>
      </c>
      <c r="X6" s="368">
        <v>0.50429999999999997</v>
      </c>
      <c r="Y6" s="368">
        <v>0.50429999999999997</v>
      </c>
      <c r="Z6" s="368">
        <v>0.5071</v>
      </c>
      <c r="AA6" s="370">
        <f t="shared" si="4"/>
        <v>0.5071</v>
      </c>
      <c r="AB6" s="368">
        <v>0.50980000000000003</v>
      </c>
      <c r="AC6" s="368">
        <v>0.51400000000000001</v>
      </c>
      <c r="AD6" s="368">
        <v>0.51639999999999997</v>
      </c>
      <c r="AE6" s="368">
        <v>0.51780000000000004</v>
      </c>
      <c r="AF6" s="370">
        <f t="shared" si="5"/>
        <v>0.51780000000000004</v>
      </c>
      <c r="AG6" s="368">
        <v>0.51780000000000004</v>
      </c>
      <c r="AH6" s="368">
        <v>0.51780000000000004</v>
      </c>
      <c r="AI6" s="368">
        <v>0.51780000000000004</v>
      </c>
      <c r="AJ6" s="368">
        <v>0.54630000000000001</v>
      </c>
      <c r="AK6" s="370">
        <f>AJ6</f>
        <v>0.54630000000000001</v>
      </c>
      <c r="AL6" s="496"/>
      <c r="AM6" s="118"/>
    </row>
    <row r="7" spans="1:43" s="82" customFormat="1" ht="11.25" customHeight="1" x14ac:dyDescent="0.15">
      <c r="A7" s="44"/>
      <c r="B7" s="44" t="s">
        <v>354</v>
      </c>
      <c r="C7" s="368">
        <v>0.32500000000000001</v>
      </c>
      <c r="D7" s="368">
        <v>0.32500000000000001</v>
      </c>
      <c r="E7" s="368">
        <v>0.32500000000000001</v>
      </c>
      <c r="F7" s="368">
        <v>0.32500000000000001</v>
      </c>
      <c r="G7" s="370">
        <f t="shared" si="0"/>
        <v>0.32500000000000001</v>
      </c>
      <c r="H7" s="368">
        <v>0.32500000000000001</v>
      </c>
      <c r="I7" s="368">
        <v>0.32500000000000001</v>
      </c>
      <c r="J7" s="368">
        <v>0.32500000000000001</v>
      </c>
      <c r="K7" s="368">
        <v>0.32500000000000001</v>
      </c>
      <c r="L7" s="370">
        <f t="shared" si="1"/>
        <v>0.32500000000000001</v>
      </c>
      <c r="M7" s="368">
        <v>0.32500000000000001</v>
      </c>
      <c r="N7" s="368">
        <v>0.32500000000000001</v>
      </c>
      <c r="O7" s="368">
        <v>0.32500000000000001</v>
      </c>
      <c r="P7" s="368">
        <v>0.32500000000000001</v>
      </c>
      <c r="Q7" s="370">
        <f t="shared" si="2"/>
        <v>0.32500000000000001</v>
      </c>
      <c r="R7" s="368">
        <v>0.32500000000000001</v>
      </c>
      <c r="S7" s="368">
        <v>0.32500000000000001</v>
      </c>
      <c r="T7" s="368">
        <v>0.32500000000000001</v>
      </c>
      <c r="U7" s="368">
        <v>0.32500000000000001</v>
      </c>
      <c r="V7" s="370">
        <f t="shared" si="3"/>
        <v>0.32500000000000001</v>
      </c>
      <c r="W7" s="368">
        <v>0.32500000000000001</v>
      </c>
      <c r="X7" s="368">
        <v>0.32500000000000001</v>
      </c>
      <c r="Y7" s="368">
        <v>0.32500000000000001</v>
      </c>
      <c r="Z7" s="368">
        <v>0.32500000000000001</v>
      </c>
      <c r="AA7" s="370">
        <f t="shared" si="4"/>
        <v>0.32500000000000001</v>
      </c>
      <c r="AB7" s="368">
        <v>0.32500000000000001</v>
      </c>
      <c r="AC7" s="368">
        <v>0.32500000000000001</v>
      </c>
      <c r="AD7" s="368">
        <v>0.32500000000000001</v>
      </c>
      <c r="AE7" s="368">
        <v>0.32500000000000001</v>
      </c>
      <c r="AF7" s="370">
        <f t="shared" si="5"/>
        <v>0.32500000000000001</v>
      </c>
      <c r="AG7" s="368">
        <v>0.32500000000000001</v>
      </c>
      <c r="AH7" s="368">
        <v>0.32500000000000001</v>
      </c>
      <c r="AI7" s="368">
        <v>0.32500000000000001</v>
      </c>
      <c r="AJ7" s="368">
        <v>0.32500000000000001</v>
      </c>
      <c r="AK7" s="370">
        <f t="shared" ref="AK7:AK9" si="7">AJ7</f>
        <v>0.32500000000000001</v>
      </c>
      <c r="AL7" s="160"/>
      <c r="AM7" s="160"/>
    </row>
    <row r="8" spans="1:43" s="82" customFormat="1" ht="11.25" customHeight="1" x14ac:dyDescent="0.15">
      <c r="A8" s="44"/>
      <c r="B8" s="44" t="s">
        <v>355</v>
      </c>
      <c r="C8" s="368"/>
      <c r="D8" s="368"/>
      <c r="E8" s="368"/>
      <c r="F8" s="368"/>
      <c r="G8" s="370"/>
      <c r="H8" s="368"/>
      <c r="I8" s="368"/>
      <c r="J8" s="368"/>
      <c r="K8" s="368"/>
      <c r="L8" s="370"/>
      <c r="M8" s="368"/>
      <c r="N8" s="368"/>
      <c r="O8" s="368"/>
      <c r="P8" s="368"/>
      <c r="Q8" s="370"/>
      <c r="R8" s="368"/>
      <c r="S8" s="368"/>
      <c r="T8" s="368"/>
      <c r="U8" s="368"/>
      <c r="V8" s="370"/>
      <c r="W8" s="368"/>
      <c r="X8" s="368"/>
      <c r="Y8" s="368"/>
      <c r="Z8" s="368"/>
      <c r="AA8" s="370"/>
      <c r="AB8" s="368"/>
      <c r="AC8" s="368"/>
      <c r="AD8" s="368"/>
      <c r="AE8" s="368"/>
      <c r="AF8" s="370"/>
      <c r="AG8" s="368"/>
      <c r="AH8" s="368">
        <v>0.251</v>
      </c>
      <c r="AI8" s="368">
        <v>0.251</v>
      </c>
      <c r="AJ8" s="368">
        <v>0.34649999999999997</v>
      </c>
      <c r="AK8" s="370">
        <f t="shared" si="7"/>
        <v>0.34649999999999997</v>
      </c>
      <c r="AL8" s="160"/>
      <c r="AM8" s="160"/>
    </row>
    <row r="9" spans="1:43" s="82" customFormat="1" ht="11.25" customHeight="1" x14ac:dyDescent="0.15">
      <c r="A9" s="44"/>
      <c r="B9" s="44" t="s">
        <v>356</v>
      </c>
      <c r="C9" s="368"/>
      <c r="D9" s="368"/>
      <c r="E9" s="368"/>
      <c r="F9" s="368"/>
      <c r="G9" s="370"/>
      <c r="H9" s="368"/>
      <c r="I9" s="368"/>
      <c r="J9" s="368"/>
      <c r="K9" s="368"/>
      <c r="L9" s="370"/>
      <c r="M9" s="368"/>
      <c r="N9" s="368"/>
      <c r="O9" s="368"/>
      <c r="P9" s="368"/>
      <c r="Q9" s="370"/>
      <c r="R9" s="368"/>
      <c r="S9" s="368"/>
      <c r="T9" s="368"/>
      <c r="U9" s="368"/>
      <c r="V9" s="370"/>
      <c r="W9" s="368"/>
      <c r="X9" s="368"/>
      <c r="Y9" s="368"/>
      <c r="Z9" s="368"/>
      <c r="AA9" s="370"/>
      <c r="AB9" s="368">
        <v>1</v>
      </c>
      <c r="AC9" s="368">
        <v>1</v>
      </c>
      <c r="AD9" s="368">
        <v>1</v>
      </c>
      <c r="AE9" s="368">
        <v>1</v>
      </c>
      <c r="AF9" s="370">
        <f>AE9</f>
        <v>1</v>
      </c>
      <c r="AG9" s="368">
        <v>1</v>
      </c>
      <c r="AH9" s="368">
        <v>1</v>
      </c>
      <c r="AI9" s="368">
        <v>1</v>
      </c>
      <c r="AJ9" s="368">
        <v>1</v>
      </c>
      <c r="AK9" s="370">
        <f t="shared" si="7"/>
        <v>1</v>
      </c>
      <c r="AL9" s="160"/>
      <c r="AM9" s="160"/>
    </row>
    <row r="10" spans="1:43" s="82" customFormat="1" ht="11.25" customHeight="1" x14ac:dyDescent="0.15">
      <c r="A10" s="22" t="s">
        <v>54</v>
      </c>
      <c r="B10" s="44"/>
      <c r="C10" s="37"/>
      <c r="D10" s="37"/>
      <c r="E10" s="37"/>
      <c r="F10" s="37"/>
      <c r="G10" s="370"/>
      <c r="H10" s="37"/>
      <c r="I10" s="37"/>
      <c r="J10" s="37"/>
      <c r="K10" s="37"/>
      <c r="L10" s="370"/>
      <c r="M10" s="37"/>
      <c r="N10" s="37"/>
      <c r="O10" s="37"/>
      <c r="P10" s="37"/>
      <c r="Q10" s="370"/>
      <c r="R10" s="37"/>
      <c r="S10" s="37"/>
      <c r="T10" s="37"/>
      <c r="U10" s="37"/>
      <c r="V10" s="370"/>
      <c r="W10" s="37"/>
      <c r="X10" s="37"/>
      <c r="Y10" s="37"/>
      <c r="Z10" s="37"/>
      <c r="AA10" s="370"/>
      <c r="AB10" s="37"/>
      <c r="AC10" s="37"/>
      <c r="AD10" s="37"/>
      <c r="AE10" s="37"/>
      <c r="AF10" s="370"/>
      <c r="AG10" s="37"/>
      <c r="AH10" s="37"/>
      <c r="AI10" s="37"/>
      <c r="AJ10" s="37"/>
      <c r="AK10" s="370"/>
      <c r="AL10" s="160"/>
      <c r="AM10" s="160"/>
    </row>
    <row r="11" spans="1:43" s="230" customFormat="1" ht="11.25" customHeight="1" x14ac:dyDescent="0.15">
      <c r="A11" s="38"/>
      <c r="B11" s="44" t="s">
        <v>357</v>
      </c>
      <c r="C11" s="368"/>
      <c r="D11" s="368"/>
      <c r="E11" s="368"/>
      <c r="F11" s="368"/>
      <c r="G11" s="370"/>
      <c r="H11" s="368"/>
      <c r="I11" s="368"/>
      <c r="J11" s="368"/>
      <c r="K11" s="368"/>
      <c r="L11" s="370"/>
      <c r="M11" s="368"/>
      <c r="N11" s="368"/>
      <c r="O11" s="368"/>
      <c r="P11" s="368"/>
      <c r="Q11" s="370"/>
      <c r="R11" s="368"/>
      <c r="S11" s="368"/>
      <c r="T11" s="368"/>
      <c r="U11" s="368"/>
      <c r="V11" s="370"/>
      <c r="W11" s="368">
        <v>1</v>
      </c>
      <c r="X11" s="368">
        <v>1</v>
      </c>
      <c r="Y11" s="368">
        <v>1</v>
      </c>
      <c r="Z11" s="368">
        <v>1</v>
      </c>
      <c r="AA11" s="370">
        <f t="shared" ref="AA11" si="8">Z11</f>
        <v>1</v>
      </c>
      <c r="AB11" s="368">
        <v>1</v>
      </c>
      <c r="AC11" s="368">
        <v>1</v>
      </c>
      <c r="AD11" s="368">
        <v>1</v>
      </c>
      <c r="AE11" s="368">
        <v>1</v>
      </c>
      <c r="AF11" s="370">
        <f t="shared" ref="AF11:AF12" si="9">AE11</f>
        <v>1</v>
      </c>
      <c r="AG11" s="368">
        <v>1</v>
      </c>
      <c r="AH11" s="368">
        <v>1</v>
      </c>
      <c r="AI11" s="368">
        <v>1</v>
      </c>
      <c r="AJ11" s="368">
        <v>1</v>
      </c>
      <c r="AK11" s="370">
        <f t="shared" ref="AK11:AK12" si="10">AJ11</f>
        <v>1</v>
      </c>
      <c r="AL11" s="249"/>
      <c r="AM11" s="249"/>
    </row>
    <row r="12" spans="1:43" s="82" customFormat="1" ht="11.25" customHeight="1" x14ac:dyDescent="0.15">
      <c r="A12" s="44"/>
      <c r="B12" s="44" t="s">
        <v>358</v>
      </c>
      <c r="C12" s="368"/>
      <c r="D12" s="368"/>
      <c r="E12" s="368"/>
      <c r="F12" s="368"/>
      <c r="G12" s="370"/>
      <c r="H12" s="368"/>
      <c r="I12" s="368"/>
      <c r="J12" s="368"/>
      <c r="K12" s="368"/>
      <c r="L12" s="370"/>
      <c r="M12" s="368"/>
      <c r="N12" s="368"/>
      <c r="O12" s="368"/>
      <c r="P12" s="368"/>
      <c r="Q12" s="370"/>
      <c r="R12" s="368"/>
      <c r="S12" s="368"/>
      <c r="T12" s="368"/>
      <c r="U12" s="368"/>
      <c r="V12" s="370"/>
      <c r="W12" s="368"/>
      <c r="X12" s="368"/>
      <c r="Y12" s="368"/>
      <c r="Z12" s="368"/>
      <c r="AA12" s="370"/>
      <c r="AB12" s="368"/>
      <c r="AC12" s="368"/>
      <c r="AD12" s="368">
        <v>0.7</v>
      </c>
      <c r="AE12" s="368">
        <v>0.7</v>
      </c>
      <c r="AF12" s="370">
        <f t="shared" si="9"/>
        <v>0.7</v>
      </c>
      <c r="AG12" s="368">
        <v>0.7</v>
      </c>
      <c r="AH12" s="368">
        <v>0.7</v>
      </c>
      <c r="AI12" s="368">
        <v>0.7</v>
      </c>
      <c r="AJ12" s="368">
        <v>0.7</v>
      </c>
      <c r="AK12" s="370">
        <f t="shared" si="10"/>
        <v>0.7</v>
      </c>
      <c r="AL12" s="160"/>
      <c r="AM12" s="160"/>
    </row>
    <row r="13" spans="1:43" s="82" customFormat="1" ht="11.25" customHeight="1" x14ac:dyDescent="0.15">
      <c r="A13" s="22" t="s">
        <v>333</v>
      </c>
      <c r="B13" s="160"/>
      <c r="C13" s="37"/>
      <c r="D13" s="37"/>
      <c r="E13" s="37"/>
      <c r="F13" s="37"/>
      <c r="G13" s="370"/>
      <c r="H13" s="37"/>
      <c r="I13" s="37"/>
      <c r="J13" s="37"/>
      <c r="K13" s="37"/>
      <c r="L13" s="370"/>
      <c r="M13" s="37"/>
      <c r="N13" s="37"/>
      <c r="O13" s="37"/>
      <c r="P13" s="37"/>
      <c r="Q13" s="370"/>
      <c r="R13" s="37"/>
      <c r="S13" s="37"/>
      <c r="T13" s="37"/>
      <c r="U13" s="37"/>
      <c r="V13" s="370"/>
      <c r="W13" s="368">
        <v>1</v>
      </c>
      <c r="X13" s="368">
        <v>1</v>
      </c>
      <c r="Y13" s="368">
        <v>1</v>
      </c>
      <c r="Z13" s="368">
        <v>1</v>
      </c>
      <c r="AA13" s="370">
        <f>Z13</f>
        <v>1</v>
      </c>
      <c r="AB13" s="368">
        <v>1</v>
      </c>
      <c r="AC13" s="368">
        <v>1</v>
      </c>
      <c r="AD13" s="368">
        <v>1</v>
      </c>
      <c r="AE13" s="368">
        <v>1</v>
      </c>
      <c r="AF13" s="370">
        <f>AE13</f>
        <v>1</v>
      </c>
      <c r="AG13" s="368">
        <v>1</v>
      </c>
      <c r="AH13" s="368">
        <v>1</v>
      </c>
      <c r="AI13" s="368">
        <v>1</v>
      </c>
      <c r="AJ13" s="368">
        <v>1</v>
      </c>
      <c r="AK13" s="370">
        <f>AJ13</f>
        <v>1</v>
      </c>
      <c r="AL13" s="160"/>
      <c r="AM13" s="160"/>
    </row>
    <row r="14" spans="1:43" s="230" customFormat="1" ht="11.25" customHeight="1" x14ac:dyDescent="0.15">
      <c r="A14" s="22" t="s">
        <v>118</v>
      </c>
      <c r="B14" s="249"/>
      <c r="C14" s="37"/>
      <c r="D14" s="37"/>
      <c r="E14" s="37"/>
      <c r="F14" s="37"/>
      <c r="G14" s="370"/>
      <c r="H14" s="37"/>
      <c r="I14" s="37"/>
      <c r="J14" s="37"/>
      <c r="K14" s="37"/>
      <c r="L14" s="370"/>
      <c r="M14" s="37"/>
      <c r="N14" s="37"/>
      <c r="O14" s="37"/>
      <c r="P14" s="37"/>
      <c r="Q14" s="370"/>
      <c r="R14" s="37"/>
      <c r="S14" s="37"/>
      <c r="T14" s="37"/>
      <c r="U14" s="368">
        <v>0.36749999999999999</v>
      </c>
      <c r="V14" s="370">
        <f>U14</f>
        <v>0.36749999999999999</v>
      </c>
      <c r="W14" s="368">
        <v>0.36749999999999999</v>
      </c>
      <c r="X14" s="368">
        <v>0.36749999999999999</v>
      </c>
      <c r="Y14" s="368">
        <v>0.36749999999999999</v>
      </c>
      <c r="Z14" s="368">
        <v>0.36749999999999999</v>
      </c>
      <c r="AA14" s="370">
        <f>Z14</f>
        <v>0.36749999999999999</v>
      </c>
      <c r="AB14" s="368">
        <v>0.36749999999999999</v>
      </c>
      <c r="AC14" s="368">
        <v>0.36749999999999999</v>
      </c>
      <c r="AD14" s="368">
        <v>0.36749999999999999</v>
      </c>
      <c r="AE14" s="368">
        <v>0.36749999999999999</v>
      </c>
      <c r="AF14" s="370">
        <f>AE14</f>
        <v>0.36749999999999999</v>
      </c>
      <c r="AG14" s="368">
        <v>0.36749999999999999</v>
      </c>
      <c r="AH14" s="368">
        <v>0.36749999999999999</v>
      </c>
      <c r="AI14" s="368">
        <v>0.36749999999999999</v>
      </c>
      <c r="AJ14" s="368">
        <v>0.36749999999999999</v>
      </c>
      <c r="AK14" s="370">
        <f>AJ14</f>
        <v>0.36749999999999999</v>
      </c>
      <c r="AL14" s="249"/>
      <c r="AM14" s="249"/>
    </row>
    <row r="15" spans="1:43" s="82" customFormat="1" ht="11" customHeight="1" x14ac:dyDescent="0.15">
      <c r="A15" s="22" t="s">
        <v>63</v>
      </c>
      <c r="B15" s="44"/>
      <c r="C15" s="37">
        <v>1</v>
      </c>
      <c r="D15" s="37">
        <v>1</v>
      </c>
      <c r="E15" s="37">
        <v>1</v>
      </c>
      <c r="F15" s="37">
        <v>1</v>
      </c>
      <c r="G15" s="370">
        <f>F15</f>
        <v>1</v>
      </c>
      <c r="H15" s="37">
        <v>1</v>
      </c>
      <c r="I15" s="37">
        <v>1</v>
      </c>
      <c r="J15" s="37">
        <v>1</v>
      </c>
      <c r="K15" s="37">
        <v>1</v>
      </c>
      <c r="L15" s="370">
        <f>K15</f>
        <v>1</v>
      </c>
      <c r="M15" s="37">
        <v>1</v>
      </c>
      <c r="N15" s="37">
        <v>1</v>
      </c>
      <c r="O15" s="37">
        <v>1</v>
      </c>
      <c r="P15" s="37">
        <v>1</v>
      </c>
      <c r="Q15" s="370">
        <f>P15</f>
        <v>1</v>
      </c>
      <c r="R15" s="37">
        <v>1</v>
      </c>
      <c r="S15" s="37">
        <v>1</v>
      </c>
      <c r="T15" s="37">
        <v>1</v>
      </c>
      <c r="U15" s="37">
        <v>1</v>
      </c>
      <c r="V15" s="370">
        <f>U15</f>
        <v>1</v>
      </c>
      <c r="W15" s="37">
        <v>1</v>
      </c>
      <c r="X15" s="37">
        <v>1</v>
      </c>
      <c r="Y15" s="37">
        <v>1</v>
      </c>
      <c r="Z15" s="37">
        <v>1</v>
      </c>
      <c r="AA15" s="370">
        <f>Z15</f>
        <v>1</v>
      </c>
      <c r="AB15" s="37">
        <v>1</v>
      </c>
      <c r="AC15" s="37">
        <v>1</v>
      </c>
      <c r="AD15" s="37">
        <v>1</v>
      </c>
      <c r="AE15" s="37">
        <v>1</v>
      </c>
      <c r="AF15" s="370">
        <f>AE15</f>
        <v>1</v>
      </c>
      <c r="AG15" s="37">
        <v>1</v>
      </c>
      <c r="AH15" s="37">
        <v>1</v>
      </c>
      <c r="AI15" s="37">
        <v>1</v>
      </c>
      <c r="AJ15" s="37">
        <v>1</v>
      </c>
      <c r="AK15" s="370">
        <f>AJ15</f>
        <v>1</v>
      </c>
      <c r="AL15" s="160"/>
      <c r="AM15" s="160"/>
    </row>
    <row r="16" spans="1:43" s="82" customFormat="1" ht="11.25" customHeight="1" x14ac:dyDescent="0.15">
      <c r="A16" s="22"/>
      <c r="B16" s="44"/>
      <c r="C16" s="23"/>
      <c r="D16" s="23"/>
      <c r="E16" s="23"/>
      <c r="F16" s="23"/>
      <c r="G16" s="23"/>
      <c r="H16" s="23"/>
      <c r="I16" s="23"/>
      <c r="J16" s="23"/>
      <c r="K16" s="23"/>
      <c r="L16" s="23"/>
      <c r="M16" s="23"/>
      <c r="N16" s="23"/>
      <c r="O16" s="23"/>
      <c r="P16" s="23"/>
      <c r="Q16" s="306"/>
      <c r="R16" s="23"/>
      <c r="S16" s="23"/>
      <c r="T16" s="23"/>
      <c r="U16" s="23"/>
      <c r="V16" s="23"/>
      <c r="W16" s="23"/>
      <c r="X16" s="23"/>
      <c r="Y16" s="23"/>
      <c r="Z16" s="23"/>
      <c r="AA16" s="23"/>
      <c r="AB16" s="23"/>
      <c r="AC16" s="23"/>
      <c r="AD16" s="23"/>
      <c r="AE16" s="23"/>
      <c r="AF16" s="23"/>
      <c r="AG16" s="23"/>
      <c r="AH16" s="23"/>
      <c r="AI16" s="23"/>
      <c r="AJ16" s="23"/>
    </row>
    <row r="17" spans="1:38" s="82" customFormat="1" ht="11.25" customHeight="1" x14ac:dyDescent="0.15">
      <c r="A17" s="38"/>
      <c r="B17" s="44"/>
      <c r="C17" s="39"/>
      <c r="D17" s="39"/>
      <c r="E17" s="39"/>
      <c r="F17" s="39"/>
      <c r="G17" s="39"/>
      <c r="H17" s="51"/>
      <c r="I17" s="51"/>
      <c r="J17" s="51"/>
      <c r="K17" s="51"/>
      <c r="L17" s="51"/>
      <c r="M17" s="51"/>
      <c r="N17" s="51"/>
      <c r="O17" s="51"/>
      <c r="P17" s="51"/>
      <c r="Q17" s="371"/>
      <c r="R17" s="51"/>
      <c r="S17" s="51"/>
      <c r="T17" s="51"/>
      <c r="U17" s="51"/>
      <c r="V17" s="51"/>
      <c r="W17" s="51"/>
      <c r="X17" s="51"/>
      <c r="Y17" s="51"/>
      <c r="Z17" s="51"/>
      <c r="AA17" s="51"/>
      <c r="AB17" s="51"/>
      <c r="AC17" s="51"/>
      <c r="AD17" s="51"/>
      <c r="AE17" s="51"/>
      <c r="AF17" s="51"/>
      <c r="AG17" s="51"/>
      <c r="AH17" s="229"/>
      <c r="AI17" s="229"/>
      <c r="AJ17" s="229"/>
    </row>
    <row r="18" spans="1:38" s="82" customFormat="1" ht="11.25" customHeight="1" x14ac:dyDescent="0.15">
      <c r="A18" s="22"/>
      <c r="B18" s="44"/>
      <c r="C18" s="23"/>
      <c r="D18" s="23"/>
      <c r="E18" s="23"/>
      <c r="F18" s="23"/>
      <c r="G18" s="23"/>
      <c r="H18" s="23"/>
      <c r="I18" s="23"/>
      <c r="J18" s="23"/>
      <c r="K18" s="23"/>
      <c r="L18" s="23"/>
      <c r="M18" s="23"/>
      <c r="N18" s="23"/>
      <c r="O18" s="23"/>
      <c r="P18" s="23"/>
      <c r="Q18" s="306"/>
      <c r="R18" s="23"/>
      <c r="S18" s="23"/>
      <c r="T18" s="23"/>
      <c r="U18" s="23"/>
      <c r="V18" s="23"/>
      <c r="W18" s="23"/>
      <c r="X18" s="23"/>
      <c r="Y18" s="23"/>
      <c r="Z18" s="23"/>
      <c r="AA18" s="23"/>
      <c r="AB18" s="23"/>
      <c r="AC18" s="23"/>
      <c r="AD18" s="23"/>
      <c r="AE18" s="23"/>
      <c r="AF18" s="23"/>
      <c r="AG18" s="23"/>
      <c r="AH18" s="28"/>
      <c r="AI18" s="28"/>
      <c r="AJ18" s="28"/>
    </row>
    <row r="19" spans="1:38" s="82" customFormat="1" ht="11.25" customHeight="1" x14ac:dyDescent="0.15">
      <c r="A19" s="44"/>
      <c r="B19" s="44"/>
      <c r="C19" s="54"/>
      <c r="D19" s="54"/>
      <c r="E19" s="54"/>
      <c r="F19" s="54"/>
      <c r="G19" s="54"/>
      <c r="H19" s="54"/>
      <c r="I19" s="54"/>
      <c r="J19" s="54"/>
      <c r="K19" s="54"/>
      <c r="L19" s="54"/>
      <c r="M19" s="54"/>
      <c r="N19" s="54"/>
      <c r="O19" s="54"/>
      <c r="P19" s="54"/>
      <c r="Q19" s="241"/>
      <c r="R19" s="54"/>
      <c r="S19" s="54"/>
      <c r="T19" s="54"/>
      <c r="U19" s="54"/>
      <c r="V19" s="54"/>
      <c r="W19" s="54"/>
      <c r="X19" s="54"/>
      <c r="Y19" s="54"/>
      <c r="Z19" s="54"/>
      <c r="AA19" s="54"/>
      <c r="AB19" s="54"/>
      <c r="AC19" s="54"/>
      <c r="AD19" s="54"/>
      <c r="AE19" s="54"/>
      <c r="AF19" s="54"/>
      <c r="AG19" s="54"/>
      <c r="AH19" s="54"/>
      <c r="AI19" s="54"/>
      <c r="AJ19" s="54"/>
    </row>
    <row r="20" spans="1:38" s="238" customFormat="1" ht="11.25" customHeight="1" x14ac:dyDescent="0.15">
      <c r="A20" s="268"/>
      <c r="B20" s="44"/>
      <c r="C20" s="372"/>
      <c r="D20" s="372"/>
      <c r="E20" s="372"/>
      <c r="F20" s="372"/>
      <c r="G20" s="372"/>
      <c r="H20" s="372"/>
      <c r="I20" s="372"/>
      <c r="J20" s="372"/>
      <c r="K20" s="372"/>
      <c r="L20" s="372"/>
      <c r="M20" s="372"/>
      <c r="N20" s="372"/>
      <c r="O20" s="372"/>
      <c r="P20" s="372"/>
      <c r="Q20" s="373"/>
      <c r="R20" s="372"/>
      <c r="S20" s="372"/>
      <c r="T20" s="372"/>
      <c r="U20" s="372"/>
      <c r="V20" s="372"/>
      <c r="W20" s="372"/>
      <c r="X20" s="372"/>
      <c r="Y20" s="372"/>
      <c r="Z20" s="372"/>
      <c r="AA20" s="372"/>
      <c r="AB20" s="372"/>
      <c r="AC20" s="372"/>
      <c r="AD20" s="372"/>
      <c r="AE20" s="372"/>
      <c r="AF20" s="372"/>
      <c r="AG20" s="372"/>
      <c r="AH20" s="266"/>
      <c r="AI20" s="266"/>
      <c r="AJ20" s="266"/>
    </row>
    <row r="21" spans="1:38" s="82" customFormat="1" ht="11.25" customHeight="1" x14ac:dyDescent="0.15">
      <c r="A21" s="22"/>
      <c r="B21" s="44"/>
      <c r="C21" s="23"/>
      <c r="D21" s="23"/>
      <c r="E21" s="23"/>
      <c r="F21" s="23"/>
      <c r="G21" s="23"/>
      <c r="H21" s="23"/>
      <c r="I21" s="23"/>
      <c r="J21" s="23"/>
      <c r="K21" s="23"/>
      <c r="L21" s="23"/>
      <c r="M21" s="23"/>
      <c r="N21" s="23"/>
      <c r="O21" s="23"/>
      <c r="P21" s="23"/>
      <c r="Q21" s="306"/>
      <c r="R21" s="23"/>
      <c r="S21" s="23"/>
      <c r="T21" s="23"/>
      <c r="U21" s="23"/>
      <c r="V21" s="23"/>
      <c r="W21" s="23"/>
      <c r="X21" s="23"/>
      <c r="Y21" s="23"/>
      <c r="Z21" s="23"/>
      <c r="AA21" s="23"/>
      <c r="AB21" s="23"/>
      <c r="AC21" s="23"/>
      <c r="AD21" s="23"/>
      <c r="AE21" s="23"/>
      <c r="AF21" s="23"/>
      <c r="AG21" s="23"/>
      <c r="AH21" s="23"/>
      <c r="AI21" s="23"/>
      <c r="AJ21" s="23"/>
      <c r="AL21" s="374"/>
    </row>
    <row r="22" spans="1:38" s="82" customFormat="1" ht="11.25" customHeight="1" x14ac:dyDescent="0.15">
      <c r="A22" s="44"/>
      <c r="B22" s="44"/>
      <c r="C22" s="23"/>
      <c r="D22" s="23"/>
      <c r="E22" s="23"/>
      <c r="F22" s="23"/>
      <c r="G22" s="23"/>
      <c r="H22" s="23"/>
      <c r="I22" s="23"/>
      <c r="J22" s="23"/>
      <c r="K22" s="23"/>
      <c r="L22" s="23"/>
      <c r="M22" s="23"/>
      <c r="N22" s="23"/>
      <c r="O22" s="23"/>
      <c r="P22" s="23"/>
      <c r="Q22" s="306"/>
      <c r="R22" s="54"/>
      <c r="S22" s="54"/>
      <c r="T22" s="54"/>
      <c r="U22" s="54"/>
      <c r="V22" s="54"/>
      <c r="W22" s="187"/>
      <c r="X22" s="54"/>
      <c r="Y22" s="54"/>
      <c r="Z22" s="54"/>
      <c r="AA22" s="54"/>
      <c r="AB22" s="54"/>
      <c r="AC22" s="54"/>
      <c r="AD22" s="54"/>
      <c r="AE22" s="54"/>
      <c r="AF22" s="54"/>
      <c r="AG22" s="54"/>
      <c r="AH22" s="54"/>
      <c r="AI22" s="54"/>
      <c r="AJ22" s="54"/>
    </row>
    <row r="23" spans="1:38" s="82" customFormat="1" ht="11" customHeight="1" x14ac:dyDescent="0.15">
      <c r="A23" s="38"/>
      <c r="B23" s="44"/>
      <c r="C23" s="54"/>
      <c r="D23" s="54"/>
      <c r="E23" s="54"/>
      <c r="F23" s="54"/>
      <c r="G23" s="54"/>
      <c r="H23" s="54"/>
      <c r="I23" s="54"/>
      <c r="J23" s="54"/>
      <c r="K23" s="54"/>
      <c r="L23" s="54"/>
      <c r="M23" s="54"/>
      <c r="N23" s="54"/>
      <c r="O23" s="54"/>
      <c r="P23" s="54"/>
      <c r="Q23" s="241"/>
      <c r="R23" s="54"/>
      <c r="S23" s="54"/>
      <c r="T23" s="54"/>
      <c r="U23" s="54"/>
      <c r="V23" s="54"/>
      <c r="W23" s="54"/>
      <c r="X23" s="54"/>
      <c r="Y23" s="54"/>
      <c r="Z23" s="54"/>
      <c r="AA23" s="54"/>
      <c r="AB23" s="54"/>
      <c r="AC23" s="54"/>
      <c r="AD23" s="54"/>
      <c r="AE23" s="54"/>
      <c r="AF23" s="54"/>
      <c r="AG23" s="54"/>
      <c r="AH23" s="39"/>
      <c r="AI23" s="39"/>
      <c r="AJ23" s="39"/>
    </row>
    <row r="24" spans="1:38" s="82" customFormat="1" ht="11.25" customHeight="1" x14ac:dyDescent="0.15">
      <c r="A24" s="13"/>
      <c r="B24" s="44"/>
      <c r="C24" s="54"/>
      <c r="D24" s="54"/>
      <c r="E24" s="54"/>
      <c r="F24" s="54"/>
      <c r="G24" s="54"/>
      <c r="H24" s="54"/>
      <c r="I24" s="54"/>
      <c r="J24" s="54"/>
      <c r="K24" s="54"/>
      <c r="L24" s="54"/>
      <c r="M24" s="54"/>
      <c r="N24" s="54"/>
      <c r="O24" s="54"/>
      <c r="P24" s="54"/>
      <c r="Q24" s="241"/>
      <c r="R24" s="54"/>
      <c r="S24" s="54"/>
      <c r="T24" s="54"/>
      <c r="U24" s="54"/>
      <c r="V24" s="54"/>
      <c r="W24" s="54"/>
      <c r="X24" s="54"/>
      <c r="Y24" s="54"/>
      <c r="Z24" s="54"/>
      <c r="AA24" s="54"/>
      <c r="AB24" s="54"/>
      <c r="AC24" s="54"/>
      <c r="AD24" s="54"/>
      <c r="AE24" s="54"/>
      <c r="AF24" s="54"/>
      <c r="AG24" s="54"/>
      <c r="AH24" s="54"/>
      <c r="AI24" s="54"/>
      <c r="AJ24" s="54"/>
    </row>
    <row r="25" spans="1:38" s="82" customFormat="1" ht="11.25" customHeight="1" x14ac:dyDescent="0.15">
      <c r="A25" s="44"/>
      <c r="B25" s="44"/>
      <c r="C25" s="54"/>
      <c r="D25" s="54"/>
      <c r="E25" s="54"/>
      <c r="F25" s="54"/>
      <c r="G25" s="54"/>
      <c r="H25" s="54"/>
      <c r="I25" s="54"/>
      <c r="J25" s="54"/>
      <c r="K25" s="54"/>
      <c r="L25" s="54"/>
      <c r="M25" s="54"/>
      <c r="N25" s="54"/>
      <c r="O25" s="54"/>
      <c r="P25" s="54"/>
      <c r="Q25" s="241"/>
      <c r="R25" s="54"/>
      <c r="S25" s="54"/>
      <c r="T25" s="54"/>
      <c r="U25" s="54"/>
      <c r="V25" s="54"/>
      <c r="W25" s="54"/>
      <c r="X25" s="54"/>
      <c r="Y25" s="54"/>
      <c r="Z25" s="54"/>
      <c r="AA25" s="54"/>
      <c r="AB25" s="54"/>
      <c r="AC25" s="54"/>
      <c r="AD25" s="54"/>
      <c r="AE25" s="54"/>
      <c r="AF25" s="54"/>
      <c r="AG25" s="54"/>
      <c r="AH25" s="54"/>
      <c r="AI25" s="54"/>
      <c r="AJ25" s="54"/>
      <c r="AL25" s="81"/>
    </row>
    <row r="26" spans="1:38" s="82" customFormat="1" ht="11.25" customHeight="1" x14ac:dyDescent="0.15">
      <c r="A26" s="44"/>
      <c r="B26" s="44"/>
      <c r="C26" s="54"/>
      <c r="D26" s="54"/>
      <c r="E26" s="54"/>
      <c r="F26" s="54"/>
      <c r="G26" s="54"/>
      <c r="H26" s="54"/>
      <c r="I26" s="54"/>
      <c r="J26" s="54"/>
      <c r="K26" s="54"/>
      <c r="L26" s="54"/>
      <c r="M26" s="54"/>
      <c r="N26" s="54"/>
      <c r="O26" s="54"/>
      <c r="P26" s="54"/>
      <c r="Q26" s="241"/>
      <c r="R26" s="54"/>
      <c r="S26" s="54"/>
      <c r="T26" s="54"/>
      <c r="U26" s="54"/>
      <c r="V26" s="54"/>
      <c r="W26" s="54"/>
      <c r="X26" s="54"/>
      <c r="Y26" s="54"/>
      <c r="Z26" s="54"/>
      <c r="AA26" s="54"/>
      <c r="AB26" s="54"/>
      <c r="AC26" s="54"/>
      <c r="AD26" s="54"/>
      <c r="AE26" s="54"/>
      <c r="AF26" s="54"/>
      <c r="AG26" s="54"/>
      <c r="AH26" s="54"/>
      <c r="AI26" s="54"/>
      <c r="AJ26" s="54"/>
    </row>
    <row r="27" spans="1:38" s="82" customFormat="1" ht="11.25" customHeight="1" x14ac:dyDescent="0.15">
      <c r="A27" s="44"/>
      <c r="B27" s="44"/>
      <c r="C27" s="54"/>
      <c r="D27" s="54"/>
      <c r="E27" s="54"/>
      <c r="F27" s="54"/>
      <c r="G27" s="54"/>
      <c r="H27" s="54"/>
      <c r="I27" s="54"/>
      <c r="J27" s="54"/>
      <c r="K27" s="54"/>
      <c r="L27" s="54"/>
      <c r="M27" s="54"/>
      <c r="N27" s="54"/>
      <c r="O27" s="54"/>
      <c r="P27" s="54"/>
      <c r="Q27" s="241"/>
      <c r="R27" s="54"/>
      <c r="S27" s="54"/>
      <c r="T27" s="54"/>
      <c r="U27" s="54"/>
      <c r="V27" s="54"/>
      <c r="W27" s="54"/>
      <c r="X27" s="54"/>
      <c r="Y27" s="54"/>
      <c r="Z27" s="54"/>
      <c r="AA27" s="54"/>
      <c r="AB27" s="54"/>
      <c r="AC27" s="54"/>
      <c r="AD27" s="54"/>
      <c r="AE27" s="54"/>
      <c r="AF27" s="54"/>
      <c r="AG27" s="54"/>
      <c r="AH27" s="54"/>
      <c r="AI27" s="54"/>
      <c r="AJ27" s="54"/>
    </row>
    <row r="28" spans="1:38" s="82" customFormat="1" ht="11.25" customHeight="1" x14ac:dyDescent="0.15">
      <c r="A28" s="44"/>
      <c r="B28" s="44"/>
      <c r="C28" s="54"/>
      <c r="D28" s="54"/>
      <c r="E28" s="54"/>
      <c r="F28" s="54"/>
      <c r="G28" s="54"/>
      <c r="H28" s="54"/>
      <c r="I28" s="54"/>
      <c r="J28" s="54"/>
      <c r="K28" s="54"/>
      <c r="L28" s="54"/>
      <c r="M28" s="54"/>
      <c r="N28" s="54"/>
      <c r="O28" s="54"/>
      <c r="P28" s="54"/>
      <c r="Q28" s="241"/>
      <c r="R28" s="54"/>
      <c r="S28" s="54"/>
      <c r="T28" s="54"/>
      <c r="U28" s="54"/>
      <c r="V28" s="54"/>
      <c r="W28" s="54"/>
      <c r="X28" s="54"/>
      <c r="Y28" s="54"/>
      <c r="Z28" s="54"/>
      <c r="AA28" s="54"/>
      <c r="AB28" s="54"/>
      <c r="AC28" s="54"/>
      <c r="AD28" s="54"/>
      <c r="AE28" s="54"/>
      <c r="AF28" s="54"/>
      <c r="AG28" s="54"/>
      <c r="AH28" s="54"/>
      <c r="AI28" s="54"/>
      <c r="AJ28" s="54"/>
    </row>
    <row r="29" spans="1:38" s="82" customFormat="1" ht="11.25" customHeight="1" x14ac:dyDescent="0.15">
      <c r="A29" s="44"/>
      <c r="B29" s="44"/>
      <c r="C29" s="54"/>
      <c r="D29" s="54"/>
      <c r="E29" s="54"/>
      <c r="F29" s="54"/>
      <c r="G29" s="54"/>
      <c r="H29" s="54"/>
      <c r="I29" s="54"/>
      <c r="J29" s="54"/>
      <c r="K29" s="54"/>
      <c r="L29" s="54"/>
      <c r="M29" s="54"/>
      <c r="N29" s="54"/>
      <c r="O29" s="54"/>
      <c r="P29" s="54"/>
      <c r="Q29" s="241"/>
      <c r="R29" s="54"/>
      <c r="S29" s="54"/>
      <c r="T29" s="54"/>
      <c r="U29" s="54"/>
      <c r="V29" s="54"/>
      <c r="W29" s="54"/>
      <c r="X29" s="54"/>
      <c r="Y29" s="54"/>
      <c r="Z29" s="54"/>
      <c r="AA29" s="54"/>
      <c r="AB29" s="54"/>
      <c r="AC29" s="54"/>
      <c r="AD29" s="54"/>
      <c r="AE29" s="54"/>
      <c r="AF29" s="54"/>
      <c r="AG29" s="54"/>
      <c r="AH29" s="54"/>
      <c r="AI29" s="54"/>
      <c r="AJ29" s="54"/>
    </row>
    <row r="30" spans="1:38" s="82" customFormat="1" ht="11.25" customHeight="1" x14ac:dyDescent="0.15">
      <c r="A30" s="22"/>
      <c r="B30" s="44"/>
      <c r="C30" s="23"/>
      <c r="D30" s="23"/>
      <c r="E30" s="23"/>
      <c r="F30" s="23"/>
      <c r="G30" s="23"/>
      <c r="H30" s="23"/>
      <c r="I30" s="23"/>
      <c r="J30" s="23"/>
      <c r="K30" s="23"/>
      <c r="L30" s="23"/>
      <c r="M30" s="23"/>
      <c r="N30" s="23"/>
      <c r="O30" s="23"/>
      <c r="P30" s="23"/>
      <c r="Q30" s="306"/>
      <c r="R30" s="23"/>
      <c r="S30" s="23"/>
      <c r="T30" s="23"/>
      <c r="U30" s="23"/>
      <c r="V30" s="23"/>
      <c r="W30" s="23"/>
      <c r="X30" s="23"/>
      <c r="Y30" s="23"/>
      <c r="Z30" s="23"/>
      <c r="AA30" s="23"/>
      <c r="AB30" s="23"/>
      <c r="AC30" s="23"/>
      <c r="AD30" s="23"/>
      <c r="AE30" s="23"/>
      <c r="AF30" s="23"/>
      <c r="AG30" s="23"/>
      <c r="AH30" s="23"/>
      <c r="AI30" s="23"/>
      <c r="AJ30" s="23"/>
    </row>
    <row r="31" spans="1:38" s="82" customFormat="1" ht="11.25" customHeight="1" x14ac:dyDescent="0.15">
      <c r="A31" s="375"/>
      <c r="B31" s="44"/>
      <c r="C31" s="54"/>
      <c r="D31" s="54"/>
      <c r="E31" s="54"/>
      <c r="F31" s="54"/>
      <c r="G31" s="54"/>
      <c r="H31" s="54"/>
      <c r="I31" s="54"/>
      <c r="J31" s="54"/>
      <c r="K31" s="54"/>
      <c r="L31" s="54"/>
      <c r="M31" s="54"/>
      <c r="N31" s="54"/>
      <c r="O31" s="54"/>
      <c r="P31" s="54"/>
      <c r="Q31" s="241"/>
      <c r="R31" s="54"/>
      <c r="S31" s="54"/>
      <c r="T31" s="54"/>
      <c r="U31" s="54"/>
      <c r="V31" s="54"/>
      <c r="W31" s="54"/>
      <c r="X31" s="54"/>
      <c r="Y31" s="54"/>
      <c r="Z31" s="54"/>
      <c r="AA31" s="54"/>
      <c r="AB31" s="54"/>
      <c r="AC31" s="54"/>
      <c r="AD31" s="54"/>
      <c r="AE31" s="54"/>
      <c r="AF31" s="54"/>
      <c r="AG31" s="54"/>
      <c r="AH31" s="54"/>
      <c r="AI31" s="54"/>
      <c r="AJ31" s="54"/>
    </row>
    <row r="32" spans="1:38" s="82" customFormat="1" ht="11" customHeight="1" x14ac:dyDescent="0.15">
      <c r="A32" s="22"/>
      <c r="B32" s="44"/>
      <c r="C32" s="23"/>
      <c r="D32" s="23"/>
      <c r="E32" s="23"/>
      <c r="F32" s="23"/>
      <c r="G32" s="23"/>
      <c r="H32" s="23"/>
      <c r="I32" s="23"/>
      <c r="J32" s="23"/>
      <c r="K32" s="23"/>
      <c r="L32" s="23"/>
      <c r="M32" s="23"/>
      <c r="N32" s="23"/>
      <c r="O32" s="23"/>
      <c r="P32" s="23"/>
      <c r="Q32" s="306"/>
      <c r="R32" s="23"/>
      <c r="S32" s="23"/>
      <c r="T32" s="23"/>
      <c r="U32" s="23"/>
      <c r="V32" s="23"/>
      <c r="W32" s="23"/>
      <c r="X32" s="23"/>
      <c r="Y32" s="23"/>
      <c r="Z32" s="23"/>
      <c r="AA32" s="23"/>
      <c r="AB32" s="23"/>
      <c r="AC32" s="23"/>
      <c r="AD32" s="23"/>
      <c r="AE32" s="23"/>
      <c r="AF32" s="23"/>
      <c r="AG32" s="23"/>
      <c r="AH32" s="23"/>
      <c r="AI32" s="23"/>
      <c r="AJ32" s="23"/>
    </row>
    <row r="33" spans="1:44" s="82" customFormat="1" ht="11" customHeight="1" x14ac:dyDescent="0.15">
      <c r="A33" s="22"/>
      <c r="B33" s="44"/>
      <c r="C33" s="23"/>
      <c r="D33" s="23"/>
      <c r="E33" s="23"/>
      <c r="F33" s="23"/>
      <c r="G33" s="23"/>
      <c r="H33" s="23"/>
      <c r="I33" s="23"/>
      <c r="J33" s="23"/>
      <c r="K33" s="23"/>
      <c r="L33" s="23"/>
      <c r="M33" s="23"/>
      <c r="N33" s="23"/>
      <c r="O33" s="23"/>
      <c r="P33" s="23"/>
      <c r="Q33" s="306"/>
      <c r="R33" s="54"/>
      <c r="S33" s="54"/>
      <c r="T33" s="54"/>
      <c r="U33" s="54"/>
      <c r="V33" s="54"/>
      <c r="W33" s="54"/>
      <c r="X33" s="54"/>
      <c r="Y33" s="54"/>
      <c r="Z33" s="54"/>
      <c r="AA33" s="54"/>
      <c r="AB33" s="54"/>
      <c r="AC33" s="54"/>
      <c r="AD33" s="54"/>
      <c r="AE33" s="54"/>
      <c r="AF33" s="54"/>
      <c r="AG33" s="54"/>
      <c r="AH33" s="54"/>
      <c r="AI33" s="54"/>
      <c r="AJ33" s="54"/>
    </row>
    <row r="34" spans="1:44" s="82" customFormat="1" ht="11" customHeight="1" x14ac:dyDescent="0.15">
      <c r="A34" s="22"/>
      <c r="B34" s="44"/>
      <c r="C34" s="23"/>
      <c r="D34" s="23"/>
      <c r="E34" s="23"/>
      <c r="F34" s="23"/>
      <c r="G34" s="23"/>
      <c r="H34" s="23"/>
      <c r="I34" s="23"/>
      <c r="J34" s="23"/>
      <c r="K34" s="23"/>
      <c r="L34" s="23"/>
      <c r="M34" s="23"/>
      <c r="N34" s="23"/>
      <c r="O34" s="23"/>
      <c r="P34" s="23"/>
      <c r="Q34" s="306"/>
      <c r="R34" s="54"/>
      <c r="S34" s="54"/>
      <c r="T34" s="54"/>
      <c r="U34" s="54"/>
      <c r="V34" s="54"/>
      <c r="W34" s="187"/>
      <c r="X34" s="54"/>
      <c r="Y34" s="54"/>
      <c r="Z34" s="54"/>
      <c r="AA34" s="54"/>
      <c r="AB34" s="54"/>
      <c r="AC34" s="54"/>
      <c r="AD34" s="54"/>
      <c r="AE34" s="54"/>
      <c r="AF34" s="54"/>
      <c r="AG34" s="54"/>
      <c r="AH34" s="54"/>
      <c r="AI34" s="54"/>
      <c r="AJ34" s="54"/>
    </row>
    <row r="35" spans="1:44" s="242" customFormat="1" ht="11" customHeight="1" x14ac:dyDescent="0.15">
      <c r="A35" s="75"/>
      <c r="B35" s="44"/>
      <c r="C35" s="282"/>
      <c r="D35" s="282"/>
      <c r="E35" s="282"/>
      <c r="F35" s="282"/>
      <c r="G35" s="282"/>
      <c r="H35" s="282"/>
      <c r="I35" s="282"/>
      <c r="J35" s="282"/>
      <c r="K35" s="282"/>
      <c r="L35" s="282"/>
      <c r="M35" s="282"/>
      <c r="N35" s="282"/>
      <c r="O35" s="282"/>
      <c r="P35" s="282"/>
      <c r="Q35" s="376"/>
      <c r="R35" s="282"/>
      <c r="S35" s="282"/>
      <c r="T35" s="282"/>
      <c r="U35" s="282"/>
      <c r="V35" s="282"/>
      <c r="W35" s="282"/>
      <c r="X35" s="282"/>
      <c r="Y35" s="282"/>
      <c r="Z35" s="282"/>
      <c r="AA35" s="282"/>
      <c r="AB35" s="282"/>
      <c r="AC35" s="282"/>
      <c r="AD35" s="282"/>
      <c r="AE35" s="282"/>
      <c r="AF35" s="282"/>
      <c r="AG35" s="282"/>
      <c r="AH35" s="77"/>
      <c r="AI35" s="77"/>
      <c r="AJ35" s="77"/>
    </row>
    <row r="36" spans="1:44" s="82" customFormat="1" ht="11" customHeight="1" x14ac:dyDescent="0.15">
      <c r="A36" s="38"/>
      <c r="B36" s="44"/>
      <c r="C36" s="54"/>
      <c r="D36" s="303"/>
      <c r="E36" s="303"/>
      <c r="F36" s="303"/>
      <c r="G36" s="303"/>
      <c r="H36" s="287"/>
      <c r="I36" s="287"/>
      <c r="J36" s="287"/>
      <c r="K36" s="287"/>
      <c r="L36" s="287"/>
      <c r="M36" s="287"/>
      <c r="N36" s="287"/>
      <c r="O36" s="287"/>
      <c r="P36" s="287"/>
      <c r="Q36" s="377"/>
      <c r="R36" s="287"/>
      <c r="S36" s="287"/>
      <c r="T36" s="287"/>
      <c r="U36" s="287"/>
      <c r="V36" s="287"/>
      <c r="W36" s="51"/>
      <c r="X36" s="51"/>
      <c r="Y36" s="51"/>
      <c r="Z36" s="51"/>
      <c r="AA36" s="51"/>
      <c r="AB36" s="51"/>
      <c r="AC36" s="51"/>
      <c r="AD36" s="51"/>
      <c r="AE36" s="51"/>
      <c r="AF36" s="51"/>
      <c r="AG36" s="51"/>
      <c r="AH36" s="229"/>
      <c r="AI36" s="229"/>
      <c r="AJ36" s="229"/>
    </row>
    <row r="37" spans="1:44" s="82" customFormat="1" ht="11" customHeight="1" x14ac:dyDescent="0.15">
      <c r="A37" s="38"/>
      <c r="B37" s="44"/>
      <c r="C37" s="23"/>
      <c r="D37" s="285"/>
      <c r="E37" s="285"/>
      <c r="F37" s="285"/>
      <c r="G37" s="285"/>
      <c r="H37" s="287"/>
      <c r="I37" s="287"/>
      <c r="J37" s="287"/>
      <c r="K37" s="287"/>
      <c r="L37" s="287"/>
      <c r="M37" s="287"/>
      <c r="N37" s="287"/>
      <c r="O37" s="287"/>
      <c r="P37" s="287"/>
      <c r="Q37" s="287"/>
      <c r="R37" s="51"/>
      <c r="S37" s="51"/>
      <c r="T37" s="51"/>
      <c r="U37" s="51"/>
      <c r="V37" s="51"/>
      <c r="W37" s="51"/>
      <c r="X37" s="51"/>
      <c r="Y37" s="51"/>
      <c r="Z37" s="51"/>
      <c r="AA37" s="51"/>
      <c r="AB37" s="289"/>
      <c r="AC37" s="289"/>
      <c r="AD37" s="289"/>
      <c r="AE37" s="289"/>
      <c r="AF37" s="289"/>
      <c r="AG37" s="51"/>
      <c r="AH37" s="51"/>
      <c r="AI37" s="51"/>
      <c r="AJ37" s="51"/>
    </row>
    <row r="38" spans="1:44" s="82" customFormat="1" ht="11" customHeight="1" x14ac:dyDescent="0.15">
      <c r="A38" s="22"/>
      <c r="B38" s="44"/>
      <c r="C38" s="23"/>
      <c r="D38" s="23"/>
      <c r="E38" s="23"/>
      <c r="F38" s="23"/>
      <c r="G38" s="23"/>
      <c r="H38" s="23"/>
      <c r="I38" s="23"/>
      <c r="J38" s="23"/>
      <c r="K38" s="23"/>
      <c r="L38" s="23"/>
      <c r="M38" s="23"/>
      <c r="N38" s="23"/>
      <c r="O38" s="23"/>
      <c r="P38" s="23"/>
      <c r="Q38" s="306"/>
      <c r="R38" s="23"/>
      <c r="S38" s="23"/>
      <c r="T38" s="23"/>
      <c r="U38" s="23"/>
      <c r="V38" s="23"/>
      <c r="W38" s="23"/>
      <c r="X38" s="23"/>
      <c r="Y38" s="23"/>
      <c r="Z38" s="23"/>
      <c r="AA38" s="23"/>
      <c r="AB38" s="23"/>
      <c r="AC38" s="23"/>
      <c r="AD38" s="23"/>
      <c r="AE38" s="23"/>
      <c r="AF38" s="23"/>
      <c r="AG38" s="23"/>
      <c r="AH38" s="23"/>
      <c r="AI38" s="23"/>
      <c r="AJ38" s="23"/>
    </row>
    <row r="39" spans="1:44" s="82" customFormat="1" ht="11" customHeight="1" x14ac:dyDescent="0.2">
      <c r="A39" s="139"/>
      <c r="B39" s="44"/>
      <c r="C39"/>
      <c r="D39"/>
      <c r="E39"/>
      <c r="F39"/>
      <c r="G39"/>
      <c r="H39"/>
      <c r="I39"/>
      <c r="J39"/>
      <c r="K39"/>
      <c r="L39"/>
      <c r="M39"/>
      <c r="N39"/>
      <c r="O39"/>
      <c r="P39"/>
      <c r="Q39"/>
      <c r="R39"/>
      <c r="S39"/>
      <c r="T39"/>
      <c r="U39"/>
      <c r="V39"/>
      <c r="W39"/>
      <c r="X39"/>
      <c r="Y39"/>
      <c r="Z39"/>
      <c r="AA39"/>
      <c r="AB39"/>
      <c r="AC39"/>
      <c r="AD39"/>
      <c r="AE39"/>
      <c r="AF39"/>
      <c r="AG39"/>
      <c r="AH39"/>
      <c r="AI39"/>
      <c r="AJ39"/>
    </row>
    <row r="40" spans="1:44" s="82" customFormat="1" ht="11" customHeight="1" x14ac:dyDescent="0.15">
      <c r="A40" s="162"/>
      <c r="B40" s="4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row>
    <row r="41" spans="1:44" s="82" customFormat="1" ht="11" customHeight="1" x14ac:dyDescent="0.2">
      <c r="A41" s="139"/>
      <c r="B41" s="44"/>
      <c r="C41"/>
      <c r="D41"/>
      <c r="E41"/>
      <c r="F4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row>
    <row r="42" spans="1:44" s="82" customFormat="1" ht="11" customHeight="1" x14ac:dyDescent="0.2">
      <c r="A42" s="84"/>
      <c r="B42" s="44"/>
      <c r="C42"/>
      <c r="D42"/>
      <c r="E42"/>
      <c r="F42"/>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row>
    <row r="43" spans="1:44" s="82" customFormat="1" ht="12.5" customHeight="1" x14ac:dyDescent="0.2">
      <c r="A43" s="139"/>
      <c r="B43" s="44"/>
      <c r="C43"/>
      <c r="D43"/>
      <c r="E43"/>
      <c r="F43"/>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row>
    <row r="44" spans="1:44" s="82" customFormat="1" ht="11.25" customHeight="1" x14ac:dyDescent="0.15">
      <c r="A44" s="115"/>
      <c r="B44" s="44"/>
      <c r="G44" s="119"/>
      <c r="H44" s="119"/>
      <c r="I44" s="119"/>
      <c r="J44" s="119"/>
      <c r="K44" s="119"/>
      <c r="L44" s="119"/>
      <c r="M44" s="119"/>
      <c r="N44" s="119"/>
      <c r="O44" s="119"/>
      <c r="P44" s="119"/>
      <c r="Q44" s="119"/>
      <c r="R44" s="291"/>
      <c r="S44" s="291"/>
      <c r="T44" s="291"/>
      <c r="U44" s="291"/>
      <c r="V44" s="291"/>
      <c r="W44" s="119"/>
      <c r="X44" s="119"/>
      <c r="Y44" s="119"/>
      <c r="Z44" s="119"/>
      <c r="AA44" s="119"/>
      <c r="AB44" s="119"/>
      <c r="AC44" s="119"/>
      <c r="AD44" s="119"/>
      <c r="AE44" s="119"/>
      <c r="AF44" s="119"/>
      <c r="AG44" s="119"/>
    </row>
    <row r="45" spans="1:44" s="82" customFormat="1" ht="11.25" customHeight="1" x14ac:dyDescent="0.15">
      <c r="A45" s="162"/>
      <c r="B45" s="4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187"/>
      <c r="AC45" s="54"/>
      <c r="AD45" s="54"/>
      <c r="AE45" s="54"/>
      <c r="AF45" s="54"/>
      <c r="AG45" s="54"/>
      <c r="AH45" s="54"/>
      <c r="AI45" s="54"/>
      <c r="AJ45" s="54"/>
      <c r="AK45" s="164"/>
    </row>
    <row r="46" spans="1:44" s="82" customFormat="1" ht="11.25" customHeight="1" x14ac:dyDescent="0.15">
      <c r="A46" s="128"/>
      <c r="B46" s="4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row>
    <row r="47" spans="1:44" s="82" customFormat="1" ht="11.25" customHeight="1" x14ac:dyDescent="0.2">
      <c r="A47" s="128"/>
      <c r="B47" s="4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c r="AL47"/>
      <c r="AM47"/>
      <c r="AN47"/>
      <c r="AO47"/>
      <c r="AP47"/>
      <c r="AQ47"/>
      <c r="AR47"/>
    </row>
    <row r="48" spans="1:44" s="82" customFormat="1" ht="11.25" customHeight="1" x14ac:dyDescent="0.2">
      <c r="A48" s="128"/>
      <c r="B48" s="4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c r="AL48"/>
      <c r="AM48"/>
      <c r="AN48"/>
      <c r="AO48"/>
      <c r="AP48"/>
      <c r="AQ48"/>
      <c r="AR48"/>
    </row>
    <row r="49" spans="1:44" s="82" customFormat="1" ht="11.25" customHeight="1" x14ac:dyDescent="0.2">
      <c r="A49" s="139"/>
      <c r="B49" s="4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c r="AL49"/>
      <c r="AM49"/>
      <c r="AN49"/>
      <c r="AO49"/>
      <c r="AP49"/>
      <c r="AQ49"/>
      <c r="AR49"/>
    </row>
    <row r="50" spans="1:44" s="82" customFormat="1" ht="11.25" customHeight="1" x14ac:dyDescent="0.2">
      <c r="A50"/>
      <c r="B50" s="44"/>
      <c r="C50"/>
      <c r="D50"/>
      <c r="E50"/>
      <c r="F50"/>
      <c r="G50"/>
      <c r="H50"/>
      <c r="I50"/>
      <c r="J50"/>
      <c r="K50"/>
      <c r="L50"/>
      <c r="M50"/>
      <c r="N50"/>
      <c r="O50"/>
      <c r="P50"/>
      <c r="Q50"/>
      <c r="R50" s="310"/>
      <c r="S50" s="310"/>
      <c r="T50" s="310"/>
      <c r="U50" s="310"/>
      <c r="V50" s="310"/>
      <c r="W50"/>
      <c r="X50"/>
      <c r="Y50"/>
      <c r="Z50"/>
      <c r="AA50"/>
      <c r="AB50"/>
      <c r="AC50"/>
      <c r="AD50"/>
      <c r="AE50"/>
      <c r="AF50"/>
      <c r="AG50"/>
      <c r="AH50"/>
      <c r="AI50"/>
      <c r="AJ50"/>
      <c r="AK50"/>
      <c r="AL50"/>
      <c r="AM50"/>
      <c r="AN50"/>
      <c r="AO50"/>
      <c r="AP50"/>
      <c r="AQ50"/>
      <c r="AR50"/>
    </row>
    <row r="51" spans="1:44" s="82" customFormat="1" ht="11.25" customHeight="1" x14ac:dyDescent="0.2">
      <c r="A51" s="115"/>
      <c r="B51" s="44"/>
      <c r="C51"/>
      <c r="D51"/>
      <c r="E51"/>
      <c r="F51"/>
      <c r="G51"/>
      <c r="H51"/>
      <c r="I51"/>
      <c r="J51"/>
      <c r="K51"/>
      <c r="L51"/>
      <c r="M51"/>
      <c r="N51"/>
      <c r="O51"/>
      <c r="P51"/>
      <c r="Q51"/>
      <c r="R51" s="310"/>
      <c r="S51" s="310"/>
      <c r="T51" s="310"/>
      <c r="U51" s="310"/>
      <c r="V51" s="310"/>
      <c r="W51"/>
      <c r="X51"/>
      <c r="Y51"/>
      <c r="Z51"/>
      <c r="AA51"/>
      <c r="AB51"/>
      <c r="AC51"/>
      <c r="AD51"/>
      <c r="AE51"/>
      <c r="AF51"/>
      <c r="AG51"/>
      <c r="AH51"/>
      <c r="AI51"/>
      <c r="AJ51"/>
      <c r="AK51"/>
      <c r="AL51"/>
      <c r="AM51"/>
      <c r="AN51"/>
      <c r="AO51"/>
      <c r="AP51"/>
      <c r="AQ51"/>
      <c r="AR51"/>
    </row>
    <row r="52" spans="1:44" s="82" customFormat="1" ht="11.25" customHeight="1" x14ac:dyDescent="0.2">
      <c r="A52" s="162"/>
      <c r="B52" s="44"/>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c r="AM52"/>
      <c r="AN52"/>
      <c r="AO52"/>
      <c r="AP52"/>
      <c r="AQ52"/>
      <c r="AR52"/>
    </row>
    <row r="53" spans="1:44" s="82" customFormat="1" ht="11.25" customHeight="1" x14ac:dyDescent="0.2">
      <c r="A53" s="128"/>
      <c r="B53" s="44"/>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c r="AL53"/>
      <c r="AM53"/>
      <c r="AN53"/>
      <c r="AO53"/>
      <c r="AP53"/>
      <c r="AQ53"/>
      <c r="AR53"/>
    </row>
    <row r="54" spans="1:44" s="82" customFormat="1" ht="11.25" customHeight="1" x14ac:dyDescent="0.2">
      <c r="A54" s="128"/>
      <c r="B54" s="44"/>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c r="AL54"/>
      <c r="AM54"/>
      <c r="AN54"/>
      <c r="AO54"/>
      <c r="AP54"/>
      <c r="AQ54"/>
      <c r="AR54"/>
    </row>
    <row r="55" spans="1:44" s="82" customFormat="1" ht="11.25" customHeight="1" x14ac:dyDescent="0.2">
      <c r="A55" s="128"/>
      <c r="B55" s="44"/>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c r="AL55"/>
      <c r="AM55"/>
      <c r="AN55"/>
      <c r="AO55"/>
      <c r="AP55"/>
      <c r="AQ55"/>
      <c r="AR55"/>
    </row>
    <row r="56" spans="1:44" s="82" customFormat="1" ht="11.25" customHeight="1" x14ac:dyDescent="0.2">
      <c r="A56" s="139"/>
      <c r="B56" s="44"/>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c r="AL56"/>
      <c r="AM56"/>
      <c r="AN56"/>
      <c r="AO56"/>
      <c r="AP56"/>
      <c r="AQ56"/>
      <c r="AR56"/>
    </row>
    <row r="57" spans="1:44" s="13" customFormat="1" ht="11.25" customHeight="1" x14ac:dyDescent="0.2">
      <c r="A57"/>
      <c r="B57" s="44"/>
      <c r="C57"/>
      <c r="D57"/>
      <c r="E57"/>
      <c r="F57"/>
      <c r="G57"/>
      <c r="H57"/>
      <c r="I57"/>
      <c r="J57"/>
      <c r="K57"/>
      <c r="L57"/>
      <c r="M57"/>
      <c r="N57"/>
      <c r="O57"/>
      <c r="P57"/>
      <c r="Q57"/>
      <c r="R57"/>
      <c r="S57"/>
      <c r="T57"/>
      <c r="U57"/>
      <c r="V57"/>
      <c r="W57"/>
      <c r="X57"/>
      <c r="Y57"/>
      <c r="Z57"/>
      <c r="AA57"/>
      <c r="AB57"/>
      <c r="AC57"/>
      <c r="AD57"/>
      <c r="AE57"/>
      <c r="AF57"/>
      <c r="AG57"/>
      <c r="AH57"/>
      <c r="AI57"/>
      <c r="AJ57"/>
    </row>
    <row r="58" spans="1:44" s="13" customFormat="1" ht="11.25" customHeight="1" x14ac:dyDescent="0.2">
      <c r="A58"/>
      <c r="B58" s="44"/>
      <c r="C58"/>
      <c r="D58"/>
      <c r="E58"/>
      <c r="F58"/>
      <c r="G58"/>
      <c r="H58"/>
      <c r="I58"/>
      <c r="J58"/>
      <c r="K58"/>
      <c r="L58"/>
      <c r="M58"/>
      <c r="N58"/>
      <c r="O58"/>
      <c r="P58"/>
      <c r="Q58"/>
      <c r="R58"/>
      <c r="S58"/>
      <c r="T58"/>
      <c r="U58"/>
      <c r="V58"/>
      <c r="W58"/>
      <c r="X58"/>
      <c r="Y58"/>
      <c r="Z58"/>
      <c r="AA58"/>
      <c r="AB58"/>
      <c r="AC58"/>
      <c r="AD58"/>
      <c r="AE58"/>
      <c r="AF58"/>
      <c r="AG58"/>
      <c r="AH58"/>
      <c r="AI58"/>
      <c r="AJ58"/>
    </row>
    <row r="59" spans="1:44" s="13" customFormat="1" ht="11.25" customHeight="1" x14ac:dyDescent="0.2">
      <c r="A59"/>
      <c r="B59" s="44"/>
      <c r="C59"/>
      <c r="D59"/>
      <c r="E59"/>
      <c r="F59"/>
      <c r="G59"/>
      <c r="H59"/>
      <c r="I59"/>
      <c r="J59"/>
      <c r="K59"/>
      <c r="L59"/>
      <c r="M59"/>
      <c r="N59"/>
      <c r="O59"/>
      <c r="P59"/>
      <c r="Q59"/>
      <c r="R59"/>
      <c r="S59"/>
      <c r="T59"/>
      <c r="U59"/>
      <c r="V59"/>
      <c r="W59"/>
      <c r="X59"/>
      <c r="Y59"/>
      <c r="Z59"/>
      <c r="AA59"/>
      <c r="AB59"/>
      <c r="AC59"/>
      <c r="AD59" s="53"/>
      <c r="AE59"/>
      <c r="AF59"/>
      <c r="AG59"/>
      <c r="AH59"/>
      <c r="AI59" s="53"/>
      <c r="AJ59" s="53"/>
    </row>
    <row r="60" spans="1:44" s="82" customFormat="1" ht="11.25" customHeight="1" x14ac:dyDescent="0.2">
      <c r="A60"/>
      <c r="B60" s="44"/>
      <c r="C60"/>
      <c r="D60"/>
      <c r="E60"/>
      <c r="F60"/>
      <c r="G60"/>
      <c r="H60"/>
      <c r="I60"/>
      <c r="J60"/>
      <c r="K60"/>
      <c r="L60"/>
      <c r="M60"/>
      <c r="N60"/>
      <c r="O60"/>
      <c r="P60"/>
      <c r="Q60"/>
      <c r="R60"/>
      <c r="S60"/>
      <c r="T60"/>
      <c r="U60"/>
      <c r="V60"/>
      <c r="W60"/>
      <c r="X60"/>
      <c r="Y60"/>
      <c r="Z60"/>
      <c r="AA60"/>
      <c r="AB60"/>
      <c r="AC60"/>
      <c r="AD60"/>
      <c r="AE60"/>
      <c r="AF60"/>
      <c r="AG60"/>
      <c r="AH60"/>
      <c r="AI60"/>
      <c r="AJ60"/>
    </row>
    <row r="61" spans="1:44" s="82" customFormat="1" ht="11.25" customHeight="1" x14ac:dyDescent="0.2">
      <c r="A61"/>
      <c r="B61" s="44"/>
      <c r="C61"/>
      <c r="D61"/>
      <c r="E61"/>
      <c r="F61"/>
      <c r="G61"/>
      <c r="H61"/>
      <c r="I61"/>
      <c r="J61"/>
      <c r="K61"/>
      <c r="L61"/>
      <c r="M61"/>
      <c r="N61"/>
      <c r="O61"/>
      <c r="P61"/>
      <c r="Q61"/>
      <c r="R61"/>
      <c r="S61"/>
      <c r="T61"/>
      <c r="U61"/>
      <c r="V61"/>
      <c r="W61"/>
      <c r="X61"/>
      <c r="Y61"/>
      <c r="Z61"/>
      <c r="AA61"/>
      <c r="AB61"/>
      <c r="AC61"/>
      <c r="AD61"/>
      <c r="AE61"/>
      <c r="AF61"/>
      <c r="AG61"/>
      <c r="AH61"/>
      <c r="AI61"/>
      <c r="AJ61"/>
    </row>
    <row r="62" spans="1:44" s="82" customFormat="1" ht="11.25" customHeight="1" x14ac:dyDescent="0.2">
      <c r="A62"/>
      <c r="B62" s="44"/>
      <c r="C62"/>
      <c r="D62"/>
      <c r="E62"/>
      <c r="F62"/>
      <c r="G62"/>
      <c r="H62"/>
      <c r="I62"/>
      <c r="J62"/>
      <c r="K62"/>
      <c r="L62"/>
      <c r="M62"/>
      <c r="N62"/>
      <c r="O62"/>
      <c r="P62"/>
      <c r="Q62"/>
      <c r="R62"/>
      <c r="S62"/>
      <c r="T62"/>
      <c r="U62"/>
      <c r="V62"/>
      <c r="W62"/>
      <c r="X62"/>
      <c r="Y62"/>
      <c r="Z62"/>
      <c r="AA62"/>
      <c r="AB62"/>
      <c r="AC62"/>
      <c r="AD62"/>
      <c r="AE62"/>
      <c r="AF62"/>
      <c r="AG62"/>
      <c r="AH62"/>
      <c r="AI62"/>
      <c r="AJ62"/>
    </row>
    <row r="63" spans="1:44" s="82" customFormat="1" ht="11.25" customHeight="1" x14ac:dyDescent="0.2">
      <c r="A63"/>
      <c r="B63" s="44"/>
      <c r="C63"/>
      <c r="D63"/>
      <c r="E63"/>
      <c r="F63"/>
      <c r="G63"/>
      <c r="H63"/>
      <c r="I63"/>
      <c r="J63"/>
      <c r="K63"/>
      <c r="L63"/>
      <c r="M63"/>
      <c r="N63"/>
      <c r="O63"/>
      <c r="P63"/>
      <c r="Q63"/>
      <c r="R63"/>
      <c r="S63"/>
      <c r="T63"/>
      <c r="U63"/>
      <c r="V63"/>
      <c r="W63"/>
      <c r="X63"/>
      <c r="Y63"/>
      <c r="Z63"/>
      <c r="AA63"/>
      <c r="AB63"/>
      <c r="AC63"/>
      <c r="AD63"/>
      <c r="AE63"/>
      <c r="AF63"/>
      <c r="AG63"/>
      <c r="AH63"/>
      <c r="AI63"/>
      <c r="AJ63"/>
    </row>
    <row r="64" spans="1:44" s="82" customFormat="1" ht="11.25" customHeight="1" x14ac:dyDescent="0.2">
      <c r="A64"/>
      <c r="B64" s="44"/>
      <c r="C64"/>
      <c r="D64"/>
      <c r="E64"/>
      <c r="F64"/>
      <c r="G64"/>
      <c r="H64"/>
      <c r="I64"/>
      <c r="J64"/>
      <c r="K64"/>
      <c r="L64"/>
      <c r="M64"/>
      <c r="N64"/>
      <c r="O64"/>
      <c r="P64"/>
      <c r="Q64"/>
      <c r="R64"/>
      <c r="S64"/>
      <c r="T64"/>
      <c r="U64"/>
      <c r="V64"/>
      <c r="W64"/>
      <c r="X64"/>
      <c r="Y64"/>
      <c r="Z64"/>
      <c r="AA64"/>
      <c r="AB64"/>
      <c r="AC64"/>
      <c r="AD64"/>
      <c r="AE64"/>
      <c r="AF64"/>
      <c r="AG64"/>
      <c r="AH64"/>
      <c r="AI64"/>
      <c r="AJ64"/>
    </row>
    <row r="65" spans="1:44" s="82" customFormat="1" ht="11.25" customHeight="1" x14ac:dyDescent="0.2">
      <c r="A65"/>
      <c r="B65" s="44"/>
      <c r="C65"/>
      <c r="D65"/>
      <c r="E65"/>
      <c r="F65"/>
      <c r="G65"/>
      <c r="H65"/>
      <c r="I65"/>
      <c r="J65"/>
      <c r="K65"/>
      <c r="L65"/>
      <c r="M65"/>
      <c r="N65"/>
      <c r="O65"/>
      <c r="P65"/>
      <c r="Q65"/>
      <c r="R65"/>
      <c r="S65"/>
      <c r="T65"/>
      <c r="U65"/>
      <c r="V65"/>
      <c r="W65"/>
      <c r="X65"/>
      <c r="Y65"/>
      <c r="Z65"/>
      <c r="AA65"/>
      <c r="AB65"/>
      <c r="AC65"/>
      <c r="AD65"/>
      <c r="AE65"/>
      <c r="AF65"/>
      <c r="AG65"/>
      <c r="AH65"/>
      <c r="AI65"/>
      <c r="AJ65"/>
    </row>
    <row r="66" spans="1:44" s="13" customFormat="1" ht="11.25" customHeight="1" x14ac:dyDescent="0.2">
      <c r="A66"/>
      <c r="B66" s="44"/>
      <c r="C66"/>
      <c r="D66"/>
      <c r="E66"/>
      <c r="F66"/>
      <c r="G66"/>
      <c r="H66"/>
      <c r="I66"/>
      <c r="J66"/>
      <c r="K66"/>
      <c r="L66"/>
      <c r="M66"/>
      <c r="N66"/>
      <c r="O66"/>
      <c r="P66"/>
      <c r="Q66"/>
      <c r="R66"/>
      <c r="S66"/>
      <c r="T66"/>
      <c r="U66"/>
      <c r="V66"/>
      <c r="W66"/>
      <c r="X66"/>
      <c r="Y66"/>
      <c r="Z66"/>
      <c r="AA66"/>
      <c r="AB66"/>
      <c r="AC66"/>
      <c r="AD66"/>
      <c r="AE66"/>
      <c r="AF66"/>
      <c r="AG66"/>
      <c r="AH66"/>
      <c r="AI66"/>
      <c r="AJ66"/>
    </row>
    <row r="67" spans="1:44" s="82" customFormat="1" ht="11.25" customHeight="1" x14ac:dyDescent="0.2">
      <c r="A67"/>
      <c r="B67" s="44"/>
      <c r="C67"/>
      <c r="D67"/>
      <c r="E67"/>
      <c r="F67"/>
      <c r="G67"/>
      <c r="H67"/>
      <c r="I67"/>
      <c r="J67"/>
      <c r="K67"/>
      <c r="L67"/>
      <c r="M67"/>
      <c r="N67"/>
      <c r="O67"/>
      <c r="P67"/>
      <c r="Q67"/>
      <c r="R67"/>
      <c r="S67"/>
      <c r="T67"/>
      <c r="U67"/>
      <c r="V67"/>
      <c r="W67"/>
      <c r="X67"/>
      <c r="Y67"/>
      <c r="Z67"/>
      <c r="AA67"/>
      <c r="AB67"/>
      <c r="AC67"/>
      <c r="AD67"/>
      <c r="AE67"/>
      <c r="AF67"/>
      <c r="AG67"/>
      <c r="AH67"/>
      <c r="AI67"/>
      <c r="AJ67"/>
    </row>
    <row r="68" spans="1:44" s="82" customFormat="1" ht="11.25" customHeight="1" x14ac:dyDescent="0.2">
      <c r="A68"/>
      <c r="B68" s="44"/>
      <c r="C68"/>
      <c r="D68"/>
      <c r="E68"/>
      <c r="F68"/>
      <c r="G68"/>
      <c r="H68"/>
      <c r="I68"/>
      <c r="J68"/>
      <c r="K68"/>
      <c r="L68"/>
      <c r="M68"/>
      <c r="N68"/>
      <c r="O68"/>
      <c r="P68"/>
      <c r="Q68"/>
      <c r="R68"/>
      <c r="S68"/>
      <c r="T68"/>
      <c r="U68"/>
      <c r="V68"/>
      <c r="W68"/>
      <c r="X68"/>
      <c r="Y68"/>
      <c r="Z68"/>
      <c r="AA68"/>
      <c r="AB68"/>
      <c r="AC68"/>
      <c r="AD68"/>
      <c r="AE68"/>
      <c r="AF68"/>
      <c r="AG68"/>
      <c r="AH68"/>
      <c r="AI68"/>
      <c r="AJ68"/>
    </row>
    <row r="69" spans="1:44" s="82" customFormat="1" ht="11.25" customHeight="1" x14ac:dyDescent="0.2">
      <c r="A69"/>
      <c r="B69" s="44"/>
      <c r="C69"/>
      <c r="D69"/>
      <c r="E69"/>
      <c r="F69"/>
      <c r="G69"/>
      <c r="H69"/>
      <c r="I69"/>
      <c r="J69"/>
      <c r="K69"/>
      <c r="L69"/>
      <c r="M69"/>
      <c r="N69"/>
      <c r="O69"/>
      <c r="P69"/>
      <c r="Q69"/>
      <c r="R69"/>
      <c r="S69"/>
      <c r="T69"/>
      <c r="U69"/>
      <c r="V69"/>
      <c r="W69"/>
      <c r="X69"/>
      <c r="Y69"/>
      <c r="Z69"/>
      <c r="AA69"/>
      <c r="AB69"/>
      <c r="AC69"/>
      <c r="AD69"/>
      <c r="AE69"/>
      <c r="AF69"/>
      <c r="AG69"/>
      <c r="AH69"/>
      <c r="AI69"/>
      <c r="AJ69"/>
    </row>
    <row r="70" spans="1:44" s="82" customFormat="1" ht="11.25" customHeight="1" x14ac:dyDescent="0.2">
      <c r="A70"/>
      <c r="B70" s="44"/>
      <c r="C70"/>
      <c r="D70"/>
      <c r="E70"/>
      <c r="F70"/>
      <c r="G70"/>
      <c r="H70"/>
      <c r="I70"/>
      <c r="J70"/>
      <c r="K70"/>
      <c r="L70"/>
      <c r="M70"/>
      <c r="N70"/>
      <c r="O70"/>
      <c r="P70"/>
      <c r="Q70"/>
      <c r="R70"/>
      <c r="S70"/>
      <c r="T70"/>
      <c r="U70"/>
      <c r="V70"/>
      <c r="W70"/>
      <c r="X70"/>
      <c r="Y70"/>
      <c r="Z70"/>
      <c r="AA70"/>
      <c r="AB70"/>
      <c r="AC70"/>
      <c r="AD70"/>
      <c r="AE70"/>
      <c r="AF70"/>
      <c r="AG70"/>
      <c r="AH70"/>
      <c r="AI70"/>
      <c r="AJ70"/>
    </row>
    <row r="71" spans="1:44" s="82" customFormat="1" ht="11.25" customHeight="1" x14ac:dyDescent="0.2">
      <c r="A71"/>
      <c r="B71" s="44"/>
      <c r="C71"/>
      <c r="D71"/>
      <c r="E71"/>
      <c r="F71"/>
      <c r="G71"/>
      <c r="H71"/>
      <c r="I71"/>
      <c r="J71"/>
      <c r="K71"/>
      <c r="L71"/>
      <c r="M71"/>
      <c r="N71"/>
      <c r="O71"/>
      <c r="P71"/>
      <c r="Q71"/>
      <c r="R71"/>
      <c r="S71"/>
      <c r="T71"/>
      <c r="U71"/>
      <c r="V71"/>
      <c r="W71"/>
      <c r="X71"/>
      <c r="Y71"/>
      <c r="Z71"/>
      <c r="AA71"/>
      <c r="AB71"/>
      <c r="AC71"/>
      <c r="AD71"/>
      <c r="AE71"/>
      <c r="AF71"/>
      <c r="AG71"/>
      <c r="AH71"/>
      <c r="AI71"/>
      <c r="AJ71"/>
      <c r="AR71" s="10"/>
    </row>
    <row r="72" spans="1:44" s="82" customFormat="1" ht="11.25" customHeight="1" x14ac:dyDescent="0.2">
      <c r="A72"/>
      <c r="B72" s="44"/>
      <c r="C72"/>
      <c r="D72"/>
      <c r="E72"/>
      <c r="F72"/>
      <c r="G72"/>
      <c r="H72"/>
      <c r="I72"/>
      <c r="J72"/>
      <c r="K72"/>
      <c r="L72"/>
      <c r="M72"/>
      <c r="N72"/>
      <c r="O72"/>
      <c r="P72"/>
      <c r="Q72"/>
      <c r="R72"/>
      <c r="S72"/>
      <c r="T72"/>
      <c r="U72"/>
      <c r="V72"/>
      <c r="W72"/>
      <c r="X72"/>
      <c r="Y72"/>
      <c r="Z72"/>
      <c r="AA72"/>
      <c r="AB72"/>
      <c r="AC72"/>
      <c r="AD72"/>
      <c r="AE72"/>
      <c r="AF72"/>
      <c r="AG72"/>
      <c r="AH72"/>
      <c r="AI72"/>
      <c r="AJ72"/>
      <c r="AR72" s="10"/>
    </row>
    <row r="73" spans="1:44" s="82" customFormat="1" ht="11.25" customHeight="1" x14ac:dyDescent="0.2">
      <c r="A73"/>
      <c r="B73" s="44"/>
      <c r="C73"/>
      <c r="D73"/>
      <c r="E73"/>
      <c r="F73"/>
      <c r="G73"/>
      <c r="H73"/>
      <c r="I73"/>
      <c r="J73"/>
      <c r="K73"/>
      <c r="L73"/>
      <c r="M73"/>
      <c r="N73"/>
      <c r="O73"/>
      <c r="P73"/>
      <c r="Q73"/>
      <c r="R73"/>
      <c r="S73"/>
      <c r="T73"/>
      <c r="U73"/>
      <c r="V73"/>
      <c r="W73"/>
      <c r="X73"/>
      <c r="Y73"/>
      <c r="Z73"/>
      <c r="AA73"/>
      <c r="AB73"/>
      <c r="AC73"/>
      <c r="AD73"/>
      <c r="AE73"/>
      <c r="AF73"/>
      <c r="AG73"/>
      <c r="AH73"/>
      <c r="AI73"/>
      <c r="AJ73"/>
      <c r="AR73" s="10"/>
    </row>
    <row r="74" spans="1:44" s="82" customFormat="1" ht="11.25" customHeight="1" x14ac:dyDescent="0.2">
      <c r="A74"/>
      <c r="B74" s="44"/>
      <c r="C74"/>
      <c r="D74"/>
      <c r="E74"/>
      <c r="F74"/>
      <c r="G74"/>
      <c r="H74"/>
      <c r="I74"/>
      <c r="J74"/>
      <c r="K74"/>
      <c r="L74"/>
      <c r="M74"/>
      <c r="N74"/>
      <c r="O74"/>
      <c r="P74"/>
      <c r="Q74"/>
      <c r="R74"/>
      <c r="S74"/>
      <c r="T74"/>
      <c r="U74"/>
      <c r="V74"/>
      <c r="W74"/>
      <c r="X74"/>
      <c r="Y74"/>
      <c r="Z74"/>
      <c r="AA74"/>
      <c r="AB74"/>
      <c r="AC74"/>
      <c r="AD74"/>
      <c r="AE74"/>
      <c r="AF74"/>
      <c r="AG74"/>
      <c r="AH74"/>
      <c r="AI74"/>
      <c r="AJ74"/>
      <c r="AR74" s="10"/>
    </row>
    <row r="75" spans="1:44" s="82" customFormat="1" ht="11.25" customHeight="1" x14ac:dyDescent="0.2">
      <c r="A75"/>
      <c r="B75" s="44"/>
      <c r="C75"/>
      <c r="D75"/>
      <c r="E75"/>
      <c r="F75"/>
      <c r="G75"/>
      <c r="H75"/>
      <c r="I75"/>
      <c r="J75"/>
      <c r="K75"/>
      <c r="L75"/>
      <c r="M75"/>
      <c r="N75"/>
      <c r="O75"/>
      <c r="P75"/>
      <c r="Q75"/>
      <c r="R75"/>
      <c r="S75"/>
      <c r="T75"/>
      <c r="U75"/>
      <c r="V75"/>
      <c r="W75"/>
      <c r="X75"/>
      <c r="Y75"/>
      <c r="Z75"/>
      <c r="AA75"/>
      <c r="AB75"/>
      <c r="AC75"/>
      <c r="AD75"/>
      <c r="AE75"/>
      <c r="AF75"/>
      <c r="AG75"/>
      <c r="AH75"/>
      <c r="AI75"/>
      <c r="AJ75"/>
      <c r="AR75" s="10"/>
    </row>
    <row r="76" spans="1:44" s="82" customFormat="1" ht="11.25" customHeight="1" x14ac:dyDescent="0.2">
      <c r="A76"/>
      <c r="B76" s="44"/>
      <c r="C76"/>
      <c r="D76"/>
      <c r="E76"/>
      <c r="F76"/>
      <c r="G76"/>
      <c r="H76"/>
      <c r="I76"/>
      <c r="J76"/>
      <c r="K76"/>
      <c r="L76"/>
      <c r="M76"/>
      <c r="N76"/>
      <c r="O76"/>
      <c r="P76"/>
      <c r="Q76"/>
      <c r="R76"/>
      <c r="S76"/>
      <c r="T76"/>
      <c r="U76"/>
      <c r="V76"/>
      <c r="W76"/>
      <c r="X76"/>
      <c r="Y76"/>
      <c r="Z76"/>
      <c r="AA76"/>
      <c r="AB76"/>
      <c r="AC76"/>
      <c r="AD76"/>
      <c r="AE76"/>
      <c r="AF76"/>
      <c r="AG76"/>
      <c r="AH76"/>
      <c r="AI76"/>
      <c r="AJ76"/>
      <c r="AR76" s="10"/>
    </row>
    <row r="77" spans="1:44" s="82" customFormat="1" ht="11.25" customHeight="1" x14ac:dyDescent="0.2">
      <c r="A77"/>
      <c r="B77" s="44"/>
      <c r="C77"/>
      <c r="D77"/>
      <c r="E77"/>
      <c r="F77"/>
      <c r="G77"/>
      <c r="H77"/>
      <c r="I77"/>
      <c r="J77"/>
      <c r="K77"/>
      <c r="L77"/>
      <c r="M77"/>
      <c r="N77"/>
      <c r="O77"/>
      <c r="P77"/>
      <c r="Q77"/>
      <c r="R77"/>
      <c r="S77"/>
      <c r="T77"/>
      <c r="U77"/>
      <c r="V77"/>
      <c r="W77"/>
      <c r="X77"/>
      <c r="Y77"/>
      <c r="Z77"/>
      <c r="AA77"/>
      <c r="AB77"/>
      <c r="AC77"/>
      <c r="AD77"/>
      <c r="AE77"/>
      <c r="AF77"/>
      <c r="AG77"/>
      <c r="AH77"/>
      <c r="AI77"/>
      <c r="AJ77"/>
      <c r="AR77" s="10"/>
    </row>
    <row r="78" spans="1:44" s="82" customFormat="1" ht="11.25" customHeight="1" x14ac:dyDescent="0.2">
      <c r="A78"/>
      <c r="B78" s="44"/>
      <c r="C78"/>
      <c r="D78"/>
      <c r="E78"/>
      <c r="F78"/>
      <c r="G78"/>
      <c r="H78"/>
      <c r="I78"/>
      <c r="J78"/>
      <c r="K78"/>
      <c r="L78"/>
      <c r="M78"/>
      <c r="N78"/>
      <c r="O78"/>
      <c r="P78"/>
      <c r="Q78"/>
      <c r="R78"/>
      <c r="S78"/>
      <c r="T78"/>
      <c r="U78"/>
      <c r="V78"/>
      <c r="W78"/>
      <c r="X78"/>
      <c r="Y78"/>
      <c r="Z78"/>
      <c r="AA78"/>
      <c r="AB78"/>
      <c r="AC78"/>
      <c r="AD78"/>
      <c r="AE78"/>
      <c r="AF78"/>
      <c r="AG78"/>
      <c r="AH78"/>
      <c r="AI78"/>
      <c r="AJ78"/>
      <c r="AR78" s="10"/>
    </row>
    <row r="79" spans="1:44" s="82" customFormat="1" ht="11.25" customHeight="1" x14ac:dyDescent="0.2">
      <c r="A79"/>
      <c r="B79" s="44"/>
      <c r="C79"/>
      <c r="D79"/>
      <c r="E79"/>
      <c r="F79"/>
      <c r="G79"/>
      <c r="H79"/>
      <c r="I79"/>
      <c r="J79"/>
      <c r="K79"/>
      <c r="L79"/>
      <c r="M79"/>
      <c r="N79"/>
      <c r="O79"/>
      <c r="P79"/>
      <c r="Q79"/>
      <c r="R79"/>
      <c r="S79"/>
      <c r="T79"/>
      <c r="U79"/>
      <c r="V79"/>
      <c r="W79"/>
      <c r="X79"/>
      <c r="Y79"/>
      <c r="Z79"/>
      <c r="AA79"/>
      <c r="AB79"/>
      <c r="AC79"/>
      <c r="AD79"/>
      <c r="AE79"/>
      <c r="AF79"/>
      <c r="AG79"/>
      <c r="AH79"/>
      <c r="AI79"/>
      <c r="AJ79"/>
      <c r="AR79" s="10"/>
    </row>
    <row r="80" spans="1:44" s="82" customFormat="1" ht="11.25" customHeight="1" x14ac:dyDescent="0.2">
      <c r="A80"/>
      <c r="B80" s="44"/>
      <c r="C80"/>
      <c r="D80"/>
      <c r="E80"/>
      <c r="F80"/>
      <c r="G80"/>
      <c r="H80"/>
      <c r="I80"/>
      <c r="J80"/>
      <c r="K80"/>
      <c r="L80"/>
      <c r="M80"/>
      <c r="N80"/>
      <c r="O80"/>
      <c r="P80"/>
      <c r="Q80"/>
      <c r="R80"/>
      <c r="S80"/>
      <c r="T80"/>
      <c r="U80"/>
      <c r="V80"/>
      <c r="W80"/>
      <c r="X80"/>
      <c r="Y80"/>
      <c r="Z80"/>
      <c r="AA80"/>
      <c r="AB80"/>
      <c r="AC80"/>
      <c r="AD80"/>
      <c r="AE80"/>
      <c r="AF80"/>
      <c r="AG80"/>
      <c r="AH80"/>
      <c r="AI80"/>
      <c r="AJ80"/>
      <c r="AR80" s="10"/>
    </row>
    <row r="81" spans="1:46" s="82" customFormat="1" ht="11.25" customHeight="1" x14ac:dyDescent="0.2">
      <c r="A81"/>
      <c r="B81" s="44"/>
      <c r="C81"/>
      <c r="D81"/>
      <c r="E81"/>
      <c r="F81"/>
      <c r="G81"/>
      <c r="H81"/>
      <c r="I81"/>
      <c r="J81"/>
      <c r="K81"/>
      <c r="L81"/>
      <c r="M81"/>
      <c r="N81"/>
      <c r="O81"/>
      <c r="P81"/>
      <c r="Q81"/>
      <c r="R81"/>
      <c r="S81"/>
      <c r="T81"/>
      <c r="U81"/>
      <c r="V81"/>
      <c r="W81"/>
      <c r="X81"/>
      <c r="Y81"/>
      <c r="Z81"/>
      <c r="AA81"/>
      <c r="AB81"/>
      <c r="AC81"/>
      <c r="AD81"/>
      <c r="AE81"/>
      <c r="AF81"/>
      <c r="AG81"/>
      <c r="AH81"/>
      <c r="AI81"/>
      <c r="AJ81"/>
      <c r="AR81" s="10"/>
    </row>
    <row r="82" spans="1:46" s="82" customFormat="1" ht="11.25" customHeight="1" x14ac:dyDescent="0.2">
      <c r="A82"/>
      <c r="B82" s="44"/>
      <c r="C82"/>
      <c r="D82"/>
      <c r="E82"/>
      <c r="F82"/>
      <c r="G82"/>
      <c r="H82"/>
      <c r="I82"/>
      <c r="J82"/>
      <c r="K82"/>
      <c r="L82"/>
      <c r="M82"/>
      <c r="N82"/>
      <c r="O82"/>
      <c r="P82"/>
      <c r="Q82"/>
      <c r="R82"/>
      <c r="S82"/>
      <c r="T82"/>
      <c r="U82"/>
      <c r="V82"/>
      <c r="W82"/>
      <c r="X82"/>
      <c r="Y82"/>
      <c r="Z82"/>
      <c r="AA82"/>
      <c r="AB82"/>
      <c r="AC82"/>
      <c r="AD82"/>
      <c r="AE82"/>
      <c r="AF82"/>
      <c r="AG82"/>
      <c r="AH82"/>
      <c r="AI82"/>
      <c r="AJ82"/>
      <c r="AR82" s="10"/>
    </row>
    <row r="83" spans="1:46" s="82" customFormat="1" ht="11.25" customHeight="1" x14ac:dyDescent="0.2">
      <c r="A83"/>
      <c r="B83" s="44"/>
      <c r="C83"/>
      <c r="D83"/>
      <c r="E83"/>
      <c r="F83"/>
      <c r="G83"/>
      <c r="H83"/>
      <c r="I83"/>
      <c r="J83"/>
      <c r="K83"/>
      <c r="L83"/>
      <c r="M83"/>
      <c r="N83"/>
      <c r="O83"/>
      <c r="P83"/>
      <c r="Q83"/>
      <c r="R83"/>
      <c r="S83"/>
      <c r="T83"/>
      <c r="U83"/>
      <c r="V83"/>
      <c r="W83"/>
      <c r="X83"/>
      <c r="Y83"/>
      <c r="Z83"/>
      <c r="AA83"/>
      <c r="AB83"/>
      <c r="AC83"/>
      <c r="AD83"/>
      <c r="AE83"/>
      <c r="AF83"/>
      <c r="AG83"/>
      <c r="AH83"/>
      <c r="AI83"/>
      <c r="AJ83"/>
      <c r="AR83" s="10"/>
    </row>
    <row r="84" spans="1:46" s="82" customFormat="1" ht="11.25" customHeight="1" x14ac:dyDescent="0.2">
      <c r="A84"/>
      <c r="B84" s="44"/>
      <c r="C84"/>
      <c r="D84"/>
      <c r="E84"/>
      <c r="F84"/>
      <c r="G84"/>
      <c r="H84"/>
      <c r="I84"/>
      <c r="J84"/>
      <c r="K84"/>
      <c r="L84"/>
      <c r="M84"/>
      <c r="N84"/>
      <c r="O84"/>
      <c r="P84"/>
      <c r="Q84"/>
      <c r="R84"/>
      <c r="S84"/>
      <c r="T84"/>
      <c r="U84"/>
      <c r="V84"/>
      <c r="W84"/>
      <c r="X84"/>
      <c r="Y84"/>
      <c r="Z84"/>
      <c r="AA84"/>
      <c r="AB84"/>
      <c r="AC84"/>
      <c r="AD84"/>
      <c r="AE84"/>
      <c r="AF84"/>
      <c r="AG84"/>
      <c r="AH84"/>
      <c r="AI84"/>
      <c r="AJ84"/>
      <c r="AR84" s="10"/>
    </row>
    <row r="85" spans="1:46" ht="11.25" customHeight="1" x14ac:dyDescent="0.2">
      <c r="B85" s="44"/>
    </row>
    <row r="86" spans="1:46" ht="11.25" customHeight="1" x14ac:dyDescent="0.2">
      <c r="B86" s="44"/>
    </row>
    <row r="87" spans="1:46" ht="11.25" customHeight="1" x14ac:dyDescent="0.2">
      <c r="B87" s="44"/>
    </row>
    <row r="88" spans="1:46" ht="11.25" customHeight="1" x14ac:dyDescent="0.2">
      <c r="B88" s="44"/>
    </row>
    <row r="89" spans="1:46" ht="11.25" customHeight="1" x14ac:dyDescent="0.2">
      <c r="B89" s="44"/>
    </row>
    <row r="90" spans="1:46" s="5" customFormat="1" ht="11.25" customHeight="1" x14ac:dyDescent="0.2">
      <c r="A90"/>
      <c r="B90" s="44"/>
      <c r="C90"/>
      <c r="D90"/>
      <c r="E90"/>
      <c r="F90"/>
      <c r="G90"/>
      <c r="H90"/>
      <c r="I90"/>
      <c r="J90"/>
      <c r="K90"/>
      <c r="L90"/>
      <c r="M90"/>
      <c r="N90"/>
      <c r="O90"/>
      <c r="P90"/>
      <c r="Q90"/>
      <c r="R90"/>
      <c r="S90"/>
      <c r="T90"/>
      <c r="U90"/>
      <c r="V90"/>
      <c r="W90"/>
      <c r="X90"/>
      <c r="Y90"/>
      <c r="Z90"/>
      <c r="AA90"/>
      <c r="AB90"/>
      <c r="AC90"/>
      <c r="AD90"/>
      <c r="AE90"/>
      <c r="AF90"/>
      <c r="AG90"/>
      <c r="AH90"/>
      <c r="AI90"/>
      <c r="AJ90"/>
      <c r="AK90" s="13"/>
      <c r="AL90" s="13"/>
      <c r="AM90" s="13"/>
      <c r="AN90" s="13"/>
      <c r="AO90" s="13"/>
      <c r="AP90" s="13"/>
      <c r="AQ90" s="13"/>
    </row>
    <row r="91" spans="1:46" ht="11.25" customHeight="1" x14ac:dyDescent="0.2">
      <c r="B91" s="44"/>
    </row>
    <row r="92" spans="1:46" ht="11.25" customHeight="1" x14ac:dyDescent="0.2">
      <c r="B92" s="44"/>
    </row>
    <row r="93" spans="1:46" ht="11.25" customHeight="1" x14ac:dyDescent="0.2">
      <c r="B93" s="44"/>
    </row>
    <row r="94" spans="1:46" ht="11.25" customHeight="1" x14ac:dyDescent="0.2">
      <c r="B94" s="44"/>
    </row>
    <row r="95" spans="1:46" ht="11.25" customHeight="1" x14ac:dyDescent="0.2">
      <c r="B95" s="44"/>
    </row>
    <row r="96" spans="1:46" customFormat="1" ht="11.25" customHeight="1" x14ac:dyDescent="0.2">
      <c r="B96" s="44"/>
      <c r="AK96" s="82"/>
      <c r="AL96" s="82"/>
      <c r="AM96" s="82"/>
      <c r="AN96" s="82"/>
      <c r="AO96" s="82"/>
      <c r="AP96" s="82"/>
      <c r="AQ96" s="82"/>
      <c r="AR96" s="10"/>
      <c r="AS96" s="10"/>
      <c r="AT96" s="10"/>
    </row>
    <row r="97" spans="2:46" customFormat="1" ht="11.25" customHeight="1" x14ac:dyDescent="0.2">
      <c r="B97" s="44"/>
      <c r="AK97" s="82"/>
      <c r="AL97" s="82"/>
      <c r="AM97" s="82"/>
      <c r="AN97" s="82"/>
      <c r="AO97" s="82"/>
      <c r="AP97" s="82"/>
      <c r="AQ97" s="82"/>
      <c r="AR97" s="10"/>
      <c r="AS97" s="10"/>
      <c r="AT97" s="10"/>
    </row>
    <row r="98" spans="2:46" customFormat="1" ht="11.25" customHeight="1" x14ac:dyDescent="0.2">
      <c r="B98" s="44"/>
      <c r="AK98" s="82"/>
      <c r="AL98" s="82"/>
      <c r="AM98" s="82"/>
      <c r="AN98" s="82"/>
      <c r="AO98" s="82"/>
      <c r="AP98" s="82"/>
      <c r="AQ98" s="82"/>
      <c r="AR98" s="10"/>
      <c r="AS98" s="10"/>
      <c r="AT98" s="10"/>
    </row>
    <row r="99" spans="2:46" customFormat="1" ht="11.25" customHeight="1" x14ac:dyDescent="0.2">
      <c r="B99" s="44"/>
      <c r="AK99" s="82"/>
      <c r="AL99" s="82"/>
      <c r="AM99" s="82"/>
      <c r="AN99" s="82"/>
      <c r="AO99" s="82"/>
      <c r="AP99" s="82"/>
      <c r="AQ99" s="82"/>
      <c r="AR99" s="10"/>
      <c r="AS99" s="10"/>
      <c r="AT99" s="10"/>
    </row>
    <row r="100" spans="2:46" customFormat="1" ht="11.25" customHeight="1" x14ac:dyDescent="0.2">
      <c r="B100" s="44"/>
      <c r="AK100" s="82"/>
      <c r="AL100" s="82"/>
      <c r="AM100" s="82"/>
      <c r="AN100" s="82"/>
      <c r="AO100" s="82"/>
      <c r="AP100" s="82"/>
      <c r="AQ100" s="82"/>
      <c r="AR100" s="10"/>
      <c r="AS100" s="10"/>
      <c r="AT100" s="10"/>
    </row>
    <row r="101" spans="2:46" customFormat="1" ht="11.25" customHeight="1" x14ac:dyDescent="0.2">
      <c r="B101" s="44"/>
      <c r="AK101" s="82"/>
      <c r="AL101" s="82"/>
      <c r="AM101" s="82"/>
      <c r="AN101" s="82"/>
      <c r="AO101" s="82"/>
      <c r="AP101" s="82"/>
      <c r="AQ101" s="82"/>
      <c r="AR101" s="10"/>
      <c r="AS101" s="10"/>
      <c r="AT101" s="10"/>
    </row>
    <row r="102" spans="2:46" customFormat="1" ht="11.25" customHeight="1" x14ac:dyDescent="0.2">
      <c r="B102" s="44"/>
      <c r="AK102" s="82"/>
      <c r="AL102" s="82"/>
      <c r="AM102" s="82"/>
      <c r="AN102" s="82"/>
      <c r="AO102" s="82"/>
      <c r="AP102" s="82"/>
      <c r="AQ102" s="82"/>
      <c r="AR102" s="10"/>
      <c r="AS102" s="10"/>
      <c r="AT102" s="10"/>
    </row>
    <row r="103" spans="2:46" customFormat="1" ht="11.25" customHeight="1" x14ac:dyDescent="0.2">
      <c r="B103" s="44"/>
      <c r="AK103" s="82"/>
      <c r="AL103" s="82"/>
      <c r="AM103" s="82"/>
      <c r="AN103" s="82"/>
      <c r="AO103" s="82"/>
      <c r="AP103" s="82"/>
      <c r="AQ103" s="82"/>
      <c r="AR103" s="10"/>
      <c r="AS103" s="10"/>
      <c r="AT103" s="10"/>
    </row>
    <row r="104" spans="2:46" customFormat="1" ht="11.25" customHeight="1" x14ac:dyDescent="0.2">
      <c r="B104" s="44"/>
      <c r="AK104" s="82"/>
      <c r="AL104" s="82"/>
      <c r="AM104" s="82"/>
      <c r="AN104" s="82"/>
      <c r="AO104" s="82"/>
      <c r="AP104" s="82"/>
      <c r="AQ104" s="82"/>
      <c r="AR104" s="10"/>
      <c r="AS104" s="10"/>
      <c r="AT104" s="10"/>
    </row>
    <row r="105" spans="2:46" customFormat="1" ht="11.25" customHeight="1" x14ac:dyDescent="0.2">
      <c r="B105" s="44"/>
      <c r="AK105" s="82"/>
      <c r="AL105" s="82"/>
      <c r="AM105" s="82"/>
      <c r="AN105" s="82"/>
      <c r="AO105" s="82"/>
      <c r="AP105" s="82"/>
      <c r="AQ105" s="82"/>
      <c r="AR105" s="10"/>
      <c r="AS105" s="10"/>
      <c r="AT105" s="10"/>
    </row>
    <row r="106" spans="2:46" customFormat="1" ht="11.25" customHeight="1" x14ac:dyDescent="0.2">
      <c r="B106" s="44"/>
      <c r="AK106" s="82"/>
      <c r="AL106" s="82"/>
      <c r="AM106" s="82"/>
      <c r="AN106" s="82"/>
      <c r="AO106" s="82"/>
      <c r="AP106" s="82"/>
      <c r="AQ106" s="82"/>
      <c r="AR106" s="10"/>
      <c r="AS106" s="10"/>
      <c r="AT106" s="10"/>
    </row>
    <row r="107" spans="2:46" customFormat="1" ht="11.25" customHeight="1" x14ac:dyDescent="0.2">
      <c r="B107" s="44"/>
      <c r="AK107" s="82"/>
      <c r="AL107" s="82"/>
      <c r="AM107" s="82"/>
      <c r="AN107" s="82"/>
      <c r="AO107" s="82"/>
      <c r="AP107" s="82"/>
      <c r="AQ107" s="82"/>
      <c r="AR107" s="10"/>
      <c r="AS107" s="10"/>
      <c r="AT107" s="10"/>
    </row>
    <row r="108" spans="2:46" customFormat="1" ht="11.25" customHeight="1" x14ac:dyDescent="0.2">
      <c r="B108" s="44"/>
      <c r="AK108" s="82"/>
      <c r="AL108" s="82"/>
      <c r="AM108" s="82"/>
      <c r="AN108" s="82"/>
      <c r="AO108" s="82"/>
      <c r="AP108" s="82"/>
      <c r="AQ108" s="82"/>
      <c r="AR108" s="10"/>
      <c r="AS108" s="10"/>
      <c r="AT108" s="10"/>
    </row>
    <row r="109" spans="2:46" customFormat="1" ht="11.25" customHeight="1" x14ac:dyDescent="0.2">
      <c r="B109" s="44"/>
      <c r="AK109" s="82"/>
      <c r="AL109" s="82"/>
      <c r="AM109" s="82"/>
      <c r="AN109" s="82"/>
      <c r="AO109" s="82"/>
      <c r="AP109" s="82"/>
      <c r="AQ109" s="82"/>
      <c r="AR109" s="10"/>
      <c r="AS109" s="10"/>
      <c r="AT109" s="10"/>
    </row>
    <row r="110" spans="2:46" customFormat="1" ht="11.25" customHeight="1" x14ac:dyDescent="0.2">
      <c r="B110" s="44"/>
      <c r="AK110" s="82"/>
      <c r="AL110" s="82"/>
      <c r="AM110" s="82"/>
      <c r="AN110" s="82"/>
      <c r="AO110" s="82"/>
      <c r="AP110" s="82"/>
      <c r="AQ110" s="82"/>
      <c r="AR110" s="10"/>
      <c r="AS110" s="10"/>
      <c r="AT110" s="10"/>
    </row>
    <row r="111" spans="2:46" customFormat="1" ht="11.25" customHeight="1" x14ac:dyDescent="0.2">
      <c r="B111" s="44"/>
      <c r="AK111" s="82"/>
      <c r="AL111" s="82"/>
      <c r="AM111" s="82"/>
      <c r="AN111" s="82"/>
      <c r="AO111" s="82"/>
      <c r="AP111" s="82"/>
      <c r="AQ111" s="82"/>
      <c r="AR111" s="10"/>
      <c r="AS111" s="10"/>
      <c r="AT111" s="10"/>
    </row>
    <row r="112" spans="2:46" ht="11.25" customHeight="1" x14ac:dyDescent="0.2">
      <c r="B112" s="44"/>
    </row>
    <row r="113" spans="1:44" ht="11.25" customHeight="1" x14ac:dyDescent="0.2">
      <c r="B113" s="44"/>
    </row>
    <row r="114" spans="1:44" ht="11.25" customHeight="1" x14ac:dyDescent="0.2">
      <c r="B114" s="44"/>
    </row>
    <row r="115" spans="1:44" ht="11.25" customHeight="1" x14ac:dyDescent="0.2">
      <c r="B115" s="44"/>
    </row>
    <row r="116" spans="1:44" s="5" customFormat="1" ht="11.25" customHeight="1" x14ac:dyDescent="0.2">
      <c r="A116"/>
      <c r="B116" s="44"/>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s="13"/>
      <c r="AL116" s="13"/>
      <c r="AM116" s="13"/>
      <c r="AN116" s="13"/>
      <c r="AO116" s="13"/>
      <c r="AP116" s="13"/>
      <c r="AQ116" s="13"/>
    </row>
    <row r="117" spans="1:44" customFormat="1" ht="11.25" customHeight="1" x14ac:dyDescent="0.2">
      <c r="B117" s="44"/>
      <c r="AK117" s="82"/>
      <c r="AL117" s="82"/>
      <c r="AM117" s="82"/>
      <c r="AN117" s="82"/>
      <c r="AO117" s="82"/>
      <c r="AP117" s="82"/>
      <c r="AQ117" s="82"/>
      <c r="AR117" s="10"/>
    </row>
    <row r="118" spans="1:44" customFormat="1" ht="11.25" customHeight="1" x14ac:dyDescent="0.2">
      <c r="B118" s="44"/>
      <c r="AK118" s="82"/>
      <c r="AL118" s="82"/>
      <c r="AM118" s="82"/>
      <c r="AN118" s="82"/>
      <c r="AO118" s="82"/>
      <c r="AP118" s="82"/>
      <c r="AQ118" s="82"/>
      <c r="AR118" s="10"/>
    </row>
    <row r="119" spans="1:44" customFormat="1" ht="11.25" customHeight="1" x14ac:dyDescent="0.2">
      <c r="B119" s="44"/>
      <c r="AK119" s="82"/>
      <c r="AL119" s="82"/>
      <c r="AM119" s="82"/>
      <c r="AN119" s="82"/>
      <c r="AO119" s="82"/>
      <c r="AP119" s="82"/>
      <c r="AQ119" s="82"/>
      <c r="AR119" s="10"/>
    </row>
    <row r="120" spans="1:44" customFormat="1" ht="11.25" customHeight="1" x14ac:dyDescent="0.2">
      <c r="B120" s="44"/>
      <c r="AK120" s="82"/>
      <c r="AL120" s="82"/>
      <c r="AM120" s="82"/>
      <c r="AN120" s="82"/>
      <c r="AO120" s="82"/>
      <c r="AP120" s="82"/>
      <c r="AQ120" s="82"/>
      <c r="AR120" s="10"/>
    </row>
    <row r="121" spans="1:44" customFormat="1" ht="11.25" customHeight="1" x14ac:dyDescent="0.2">
      <c r="B121" s="44"/>
      <c r="AK121" s="82"/>
      <c r="AL121" s="82"/>
      <c r="AM121" s="82"/>
      <c r="AN121" s="82"/>
      <c r="AO121" s="82"/>
      <c r="AP121" s="82"/>
      <c r="AQ121" s="82"/>
      <c r="AR121" s="10"/>
    </row>
    <row r="122" spans="1:44" customFormat="1" ht="11.25" customHeight="1" x14ac:dyDescent="0.2">
      <c r="B122" s="44"/>
      <c r="AK122" s="82"/>
      <c r="AL122" s="82"/>
      <c r="AM122" s="82"/>
      <c r="AN122" s="82"/>
      <c r="AO122" s="82"/>
      <c r="AP122" s="82"/>
      <c r="AQ122" s="82"/>
      <c r="AR122" s="10"/>
    </row>
    <row r="123" spans="1:44" customFormat="1" ht="11.25" customHeight="1" x14ac:dyDescent="0.2">
      <c r="B123" s="44"/>
      <c r="AK123" s="82"/>
      <c r="AL123" s="82"/>
      <c r="AM123" s="82"/>
      <c r="AN123" s="82"/>
      <c r="AO123" s="82"/>
      <c r="AP123" s="82"/>
      <c r="AQ123" s="82"/>
      <c r="AR123" s="10"/>
    </row>
    <row r="124" spans="1:44" customFormat="1" ht="11.25" customHeight="1" x14ac:dyDescent="0.2">
      <c r="B124" s="44"/>
      <c r="AK124" s="82"/>
      <c r="AL124" s="82"/>
      <c r="AM124" s="82"/>
      <c r="AN124" s="82"/>
      <c r="AO124" s="82"/>
      <c r="AP124" s="82"/>
      <c r="AQ124" s="82"/>
      <c r="AR124" s="10"/>
    </row>
    <row r="125" spans="1:44" customFormat="1" ht="11.25" customHeight="1" x14ac:dyDescent="0.2">
      <c r="B125" s="44"/>
      <c r="AK125" s="82"/>
      <c r="AL125" s="82"/>
      <c r="AM125" s="82"/>
      <c r="AN125" s="82"/>
      <c r="AO125" s="82"/>
      <c r="AP125" s="82"/>
      <c r="AQ125" s="82"/>
      <c r="AR125" s="10"/>
    </row>
    <row r="126" spans="1:44" customFormat="1" ht="11.25" customHeight="1" x14ac:dyDescent="0.2">
      <c r="B126" s="44"/>
      <c r="AK126" s="82"/>
      <c r="AL126" s="82"/>
      <c r="AM126" s="82"/>
      <c r="AN126" s="82"/>
      <c r="AO126" s="82"/>
      <c r="AP126" s="82"/>
      <c r="AQ126" s="82"/>
      <c r="AR126" s="10"/>
    </row>
    <row r="127" spans="1:44" customFormat="1" ht="11.25" customHeight="1" x14ac:dyDescent="0.2">
      <c r="B127" s="44"/>
      <c r="AK127" s="82"/>
      <c r="AL127" s="82"/>
      <c r="AM127" s="82"/>
      <c r="AN127" s="82"/>
      <c r="AO127" s="82"/>
      <c r="AP127" s="82"/>
      <c r="AQ127" s="82"/>
      <c r="AR127" s="10"/>
    </row>
    <row r="128" spans="1:44" customFormat="1" ht="11.25" customHeight="1" x14ac:dyDescent="0.2">
      <c r="B128" s="44"/>
      <c r="AK128" s="82"/>
      <c r="AL128" s="82"/>
      <c r="AM128" s="82"/>
      <c r="AN128" s="82"/>
      <c r="AO128" s="82"/>
      <c r="AP128" s="82"/>
      <c r="AQ128" s="82"/>
      <c r="AR128" s="10"/>
    </row>
    <row r="129" spans="1:44" customFormat="1" ht="11.25" customHeight="1" x14ac:dyDescent="0.2">
      <c r="B129" s="44"/>
      <c r="AK129" s="82"/>
      <c r="AL129" s="82"/>
      <c r="AM129" s="82"/>
      <c r="AN129" s="82"/>
      <c r="AO129" s="82"/>
      <c r="AP129" s="82"/>
      <c r="AQ129" s="82"/>
      <c r="AR129" s="10"/>
    </row>
    <row r="130" spans="1:44" customFormat="1" ht="11.25" customHeight="1" x14ac:dyDescent="0.2">
      <c r="B130" s="44"/>
      <c r="AK130" s="82"/>
      <c r="AL130" s="82"/>
      <c r="AM130" s="82"/>
      <c r="AN130" s="82"/>
      <c r="AO130" s="82"/>
      <c r="AP130" s="82"/>
      <c r="AQ130" s="82"/>
      <c r="AR130" s="10"/>
    </row>
    <row r="131" spans="1:44" customFormat="1" ht="11.25" customHeight="1" x14ac:dyDescent="0.2">
      <c r="B131" s="44"/>
      <c r="AK131" s="82"/>
      <c r="AL131" s="82"/>
      <c r="AM131" s="82"/>
      <c r="AN131" s="82"/>
      <c r="AO131" s="82"/>
      <c r="AP131" s="82"/>
      <c r="AQ131" s="82"/>
      <c r="AR131" s="10"/>
    </row>
    <row r="132" spans="1:44" customFormat="1" ht="11.25" customHeight="1" x14ac:dyDescent="0.2">
      <c r="AK132" s="82"/>
      <c r="AL132" s="82"/>
      <c r="AM132" s="82"/>
      <c r="AN132" s="82"/>
      <c r="AO132" s="82"/>
      <c r="AP132" s="82"/>
      <c r="AQ132" s="82"/>
      <c r="AR132" s="10"/>
    </row>
    <row r="133" spans="1:44" ht="11.25" customHeight="1" x14ac:dyDescent="0.2"/>
    <row r="134" spans="1:44" ht="11.25" customHeight="1" x14ac:dyDescent="0.2"/>
    <row r="135" spans="1:44" ht="11.25" customHeight="1" x14ac:dyDescent="0.2"/>
    <row r="136" spans="1:44" ht="11.25" customHeight="1" x14ac:dyDescent="0.2"/>
    <row r="137" spans="1:44" ht="11.25" customHeight="1" x14ac:dyDescent="0.2"/>
    <row r="138" spans="1:44" ht="11.25" customHeight="1" x14ac:dyDescent="0.2"/>
    <row r="139" spans="1:44" ht="11.25" customHeight="1" x14ac:dyDescent="0.2"/>
    <row r="140" spans="1:44" s="5" customFormat="1" ht="11.25" customHeight="1" x14ac:dyDescent="0.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s="13"/>
      <c r="AL140" s="13"/>
      <c r="AM140" s="13"/>
      <c r="AN140" s="13"/>
      <c r="AO140" s="13"/>
      <c r="AP140" s="13"/>
      <c r="AQ140" s="13"/>
    </row>
    <row r="141" spans="1:44" s="5" customFormat="1" ht="11.25" customHeight="1" x14ac:dyDescent="0.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s="13"/>
      <c r="AL141" s="13"/>
      <c r="AM141" s="13"/>
      <c r="AN141" s="13"/>
      <c r="AO141" s="13"/>
      <c r="AP141" s="13"/>
      <c r="AQ141" s="13"/>
    </row>
    <row r="142" spans="1:44" s="5" customFormat="1" ht="11.25" customHeight="1" x14ac:dyDescent="0.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s="13"/>
      <c r="AL142" s="13"/>
      <c r="AM142" s="13"/>
      <c r="AN142" s="13"/>
      <c r="AO142" s="13"/>
      <c r="AP142" s="13"/>
      <c r="AQ142" s="13"/>
    </row>
    <row r="143" spans="1:44" s="5" customFormat="1" ht="11.25" customHeight="1" x14ac:dyDescent="0.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s="13"/>
      <c r="AL143" s="13"/>
      <c r="AM143" s="13"/>
      <c r="AN143" s="13"/>
      <c r="AO143" s="13"/>
      <c r="AP143" s="13"/>
      <c r="AQ143" s="13"/>
    </row>
    <row r="144" spans="1:44" s="5" customFormat="1" ht="11.25" customHeight="1" x14ac:dyDescent="0.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s="13"/>
      <c r="AL144" s="13"/>
      <c r="AM144" s="13"/>
      <c r="AN144" s="13"/>
      <c r="AO144" s="13"/>
      <c r="AP144" s="13"/>
      <c r="AQ144" s="13"/>
    </row>
    <row r="145" spans="1:44" s="5" customFormat="1" ht="11.25" customHeight="1" x14ac:dyDescent="0.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s="13"/>
      <c r="AL145" s="13"/>
      <c r="AM145" s="13"/>
      <c r="AN145" s="13"/>
      <c r="AO145" s="13"/>
      <c r="AP145" s="13"/>
      <c r="AQ145" s="13"/>
    </row>
    <row r="146" spans="1:44" s="5" customFormat="1" ht="11.25" customHeight="1" x14ac:dyDescent="0.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s="13"/>
      <c r="AL146" s="13"/>
      <c r="AM146" s="13"/>
      <c r="AN146" s="13"/>
      <c r="AO146" s="13"/>
      <c r="AP146" s="13"/>
      <c r="AQ146" s="13"/>
    </row>
    <row r="149" spans="1:44" customFormat="1" x14ac:dyDescent="0.2">
      <c r="AK149" s="82"/>
      <c r="AL149" s="82"/>
      <c r="AM149" s="82"/>
      <c r="AN149" s="82"/>
      <c r="AO149" s="82"/>
      <c r="AP149" s="82"/>
      <c r="AQ149" s="82"/>
      <c r="AR149" s="10"/>
    </row>
    <row r="150" spans="1:44" customFormat="1" x14ac:dyDescent="0.2">
      <c r="AK150" s="82"/>
      <c r="AL150" s="82"/>
      <c r="AM150" s="82"/>
      <c r="AN150" s="82"/>
      <c r="AO150" s="82"/>
      <c r="AP150" s="82"/>
      <c r="AQ150" s="82"/>
      <c r="AR150" s="10"/>
    </row>
    <row r="151" spans="1:44" customFormat="1" x14ac:dyDescent="0.2">
      <c r="AK151" s="82"/>
      <c r="AL151" s="82"/>
      <c r="AM151" s="82"/>
      <c r="AN151" s="82"/>
      <c r="AO151" s="82"/>
      <c r="AP151" s="82"/>
      <c r="AQ151" s="82"/>
      <c r="AR151" s="10"/>
    </row>
    <row r="152" spans="1:44" customFormat="1" x14ac:dyDescent="0.2">
      <c r="AK152" s="82"/>
      <c r="AL152" s="82"/>
      <c r="AM152" s="82"/>
      <c r="AN152" s="82"/>
      <c r="AO152" s="82"/>
      <c r="AP152" s="82"/>
      <c r="AQ152" s="82"/>
      <c r="AR152" s="10"/>
    </row>
    <row r="153" spans="1:44" customFormat="1" x14ac:dyDescent="0.2">
      <c r="AK153" s="82"/>
      <c r="AL153" s="82"/>
      <c r="AM153" s="82"/>
      <c r="AN153" s="82"/>
      <c r="AO153" s="82"/>
      <c r="AP153" s="82"/>
      <c r="AQ153" s="82"/>
      <c r="AR153" s="10"/>
    </row>
    <row r="154" spans="1:44" customFormat="1" x14ac:dyDescent="0.2">
      <c r="AK154" s="82"/>
      <c r="AL154" s="82"/>
      <c r="AM154" s="82"/>
      <c r="AN154" s="82"/>
      <c r="AO154" s="82"/>
      <c r="AP154" s="82"/>
      <c r="AQ154" s="82"/>
      <c r="AR154" s="10"/>
    </row>
    <row r="155" spans="1:44" customFormat="1" x14ac:dyDescent="0.2">
      <c r="AK155" s="82"/>
      <c r="AL155" s="82"/>
      <c r="AM155" s="82"/>
      <c r="AN155" s="82"/>
      <c r="AO155" s="82"/>
      <c r="AP155" s="82"/>
      <c r="AQ155" s="82"/>
      <c r="AR155" s="1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D08D-7FC5-4584-A1DF-4AB8CE3F0000}">
  <sheetPr>
    <tabColor theme="5"/>
  </sheetPr>
  <dimension ref="B2"/>
  <sheetViews>
    <sheetView zoomScale="70" zoomScaleNormal="70" workbookViewId="0"/>
  </sheetViews>
  <sheetFormatPr baseColWidth="10" defaultColWidth="9.33203125" defaultRowHeight="13" x14ac:dyDescent="0.15"/>
  <cols>
    <col min="1" max="16384" width="9.33203125" style="1"/>
  </cols>
  <sheetData>
    <row r="2" spans="2:2" ht="16" x14ac:dyDescent="0.2">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C1C2-6B2F-4A92-8FEA-06E87FE54698}">
  <sheetPr>
    <tabColor theme="5"/>
  </sheetPr>
  <dimension ref="A1:H22"/>
  <sheetViews>
    <sheetView workbookViewId="0">
      <selection activeCell="B27" sqref="B27"/>
    </sheetView>
  </sheetViews>
  <sheetFormatPr baseColWidth="10" defaultColWidth="8.83203125" defaultRowHeight="15" x14ac:dyDescent="0.2"/>
  <cols>
    <col min="1" max="1" width="34.5" customWidth="1"/>
    <col min="2" max="2" width="171" customWidth="1"/>
  </cols>
  <sheetData>
    <row r="1" spans="1:8" s="5" customFormat="1" ht="16.5" customHeight="1" x14ac:dyDescent="0.2">
      <c r="A1" s="3" t="s">
        <v>0</v>
      </c>
      <c r="B1" s="3"/>
      <c r="C1" s="4"/>
      <c r="D1" s="4"/>
      <c r="E1" s="4"/>
      <c r="F1" s="4"/>
      <c r="G1" s="4"/>
      <c r="H1"/>
    </row>
    <row r="4" spans="1:8" x14ac:dyDescent="0.2">
      <c r="A4" s="6" t="s">
        <v>1</v>
      </c>
      <c r="B4" s="7"/>
    </row>
    <row r="5" spans="1:8" x14ac:dyDescent="0.2">
      <c r="A5" s="8"/>
      <c r="B5" s="8" t="s">
        <v>2</v>
      </c>
    </row>
    <row r="6" spans="1:8" x14ac:dyDescent="0.2">
      <c r="A6" s="8"/>
      <c r="B6" s="8" t="s">
        <v>3</v>
      </c>
    </row>
    <row r="7" spans="1:8" x14ac:dyDescent="0.2">
      <c r="A7" s="9"/>
      <c r="B7" s="9"/>
    </row>
    <row r="8" spans="1:8" x14ac:dyDescent="0.2">
      <c r="A8" s="6" t="s">
        <v>4</v>
      </c>
      <c r="B8" s="7"/>
    </row>
    <row r="9" spans="1:8" x14ac:dyDescent="0.2">
      <c r="A9" s="8"/>
      <c r="B9" s="8" t="s">
        <v>5</v>
      </c>
    </row>
    <row r="10" spans="1:8" x14ac:dyDescent="0.2">
      <c r="A10" s="9"/>
      <c r="B10" s="9"/>
    </row>
    <row r="11" spans="1:8" x14ac:dyDescent="0.2">
      <c r="A11" s="6" t="s">
        <v>6</v>
      </c>
      <c r="B11" s="7"/>
    </row>
    <row r="12" spans="1:8" x14ac:dyDescent="0.2">
      <c r="A12" s="8"/>
      <c r="B12" s="8" t="s">
        <v>7</v>
      </c>
    </row>
    <row r="13" spans="1:8" x14ac:dyDescent="0.2">
      <c r="A13" s="8"/>
      <c r="B13" s="8" t="s">
        <v>8</v>
      </c>
    </row>
    <row r="14" spans="1:8" x14ac:dyDescent="0.2">
      <c r="A14" s="9"/>
      <c r="B14" s="9"/>
    </row>
    <row r="15" spans="1:8" x14ac:dyDescent="0.2">
      <c r="A15" s="6" t="s">
        <v>9</v>
      </c>
      <c r="B15" s="7"/>
    </row>
    <row r="16" spans="1:8" x14ac:dyDescent="0.2">
      <c r="A16" s="8"/>
      <c r="B16" s="8" t="s">
        <v>360</v>
      </c>
    </row>
    <row r="17" spans="1:2" x14ac:dyDescent="0.2">
      <c r="A17" s="8"/>
      <c r="B17" s="8" t="s">
        <v>10</v>
      </c>
    </row>
    <row r="18" spans="1:2" x14ac:dyDescent="0.2">
      <c r="A18" s="8"/>
      <c r="B18" s="8" t="s">
        <v>11</v>
      </c>
    </row>
    <row r="19" spans="1:2" x14ac:dyDescent="0.2">
      <c r="A19" s="9"/>
      <c r="B19" s="9"/>
    </row>
    <row r="20" spans="1:2" x14ac:dyDescent="0.2">
      <c r="A20" s="6" t="s">
        <v>12</v>
      </c>
      <c r="B20" s="7"/>
    </row>
    <row r="21" spans="1:2" x14ac:dyDescent="0.2">
      <c r="A21" s="8"/>
      <c r="B21" s="8" t="s">
        <v>13</v>
      </c>
    </row>
    <row r="22" spans="1:2" x14ac:dyDescent="0.2">
      <c r="A22" s="9"/>
      <c r="B22"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9B6A-EF59-41E9-B540-59332215890D}">
  <sheetPr>
    <tabColor theme="4"/>
  </sheetPr>
  <dimension ref="A1:AV187"/>
  <sheetViews>
    <sheetView zoomScale="85" zoomScaleNormal="85" workbookViewId="0">
      <pane xSplit="2" ySplit="3" topLeftCell="C4" activePane="bottomRight" state="frozen"/>
      <selection pane="topRight" activeCell="C1" sqref="C1"/>
      <selection pane="bottomLeft" activeCell="A4" sqref="A4"/>
      <selection pane="bottomRight" activeCell="AN15" sqref="AN15"/>
    </sheetView>
  </sheetViews>
  <sheetFormatPr baseColWidth="10" defaultColWidth="8.6640625" defaultRowHeight="15" outlineLevelRow="2" outlineLevelCol="1" x14ac:dyDescent="0.2"/>
  <cols>
    <col min="1" max="1" width="2.5" customWidth="1"/>
    <col min="2" max="2" width="58.5" customWidth="1"/>
    <col min="3" max="6" width="7.5" hidden="1" customWidth="1" outlineLevel="1"/>
    <col min="7" max="7" width="7.5" customWidth="1" collapsed="1"/>
    <col min="8" max="11" width="7.5" hidden="1" customWidth="1" outlineLevel="1"/>
    <col min="12" max="12" width="7.5" customWidth="1" collapsed="1"/>
    <col min="13"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7.5" customWidth="1" collapsed="1"/>
    <col min="33" max="36" width="7.5" hidden="1" customWidth="1" outlineLevel="1"/>
    <col min="37" max="37" width="7.5" customWidth="1" collapsed="1"/>
    <col min="38" max="40" width="7.5" customWidth="1"/>
  </cols>
  <sheetData>
    <row r="1" spans="1:43" s="5" customFormat="1" ht="16.25" customHeight="1" x14ac:dyDescent="0.15">
      <c r="A1" s="3" t="s">
        <v>14</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M1" s="13"/>
      <c r="AN1" s="13"/>
      <c r="AO1" s="13"/>
      <c r="AP1" s="13"/>
      <c r="AQ1" s="13"/>
    </row>
    <row r="2" spans="1:43" s="15" customFormat="1" ht="12" customHeight="1" x14ac:dyDescent="0.15">
      <c r="A2" s="14"/>
      <c r="C2" s="16"/>
      <c r="D2" s="16"/>
      <c r="E2" s="16"/>
      <c r="F2" s="16"/>
      <c r="G2" s="16"/>
      <c r="H2" s="16"/>
      <c r="I2" s="16"/>
      <c r="J2" s="16"/>
      <c r="K2" s="16"/>
      <c r="N2" s="16"/>
      <c r="Q2" s="16"/>
      <c r="R2" s="16"/>
      <c r="S2" s="16"/>
      <c r="T2" s="16"/>
      <c r="U2" s="16"/>
      <c r="V2" s="16"/>
      <c r="W2" s="16"/>
      <c r="X2" s="16"/>
      <c r="Y2" s="16"/>
      <c r="Z2" s="17"/>
      <c r="AA2" s="16"/>
      <c r="AB2" s="16"/>
      <c r="AC2" s="16"/>
      <c r="AD2" s="16"/>
      <c r="AE2" s="16"/>
      <c r="AF2" s="16"/>
      <c r="AG2" s="16"/>
      <c r="AH2" s="16"/>
      <c r="AI2" s="16"/>
      <c r="AJ2" s="16"/>
      <c r="AK2" s="16"/>
    </row>
    <row r="3" spans="1:43" s="13" customFormat="1" ht="12" customHeight="1" thickBot="1" x14ac:dyDescent="0.2">
      <c r="A3" s="18" t="s">
        <v>50</v>
      </c>
      <c r="B3" s="19"/>
      <c r="C3" s="20"/>
      <c r="D3" s="19"/>
      <c r="E3" s="19"/>
      <c r="F3" s="19"/>
      <c r="G3" s="19"/>
      <c r="H3" s="19"/>
      <c r="I3" s="19"/>
      <c r="J3" s="19"/>
      <c r="K3" s="19"/>
      <c r="L3" s="19"/>
      <c r="M3" s="19"/>
      <c r="N3" s="19"/>
      <c r="O3" s="19"/>
      <c r="P3" s="19"/>
      <c r="Q3" s="19"/>
      <c r="R3" s="19"/>
      <c r="S3" s="19"/>
      <c r="T3" s="19"/>
      <c r="U3" s="19"/>
      <c r="V3" s="19"/>
      <c r="W3" s="19"/>
      <c r="X3" s="19"/>
      <c r="Y3" s="19"/>
      <c r="Z3" s="19"/>
      <c r="AA3" s="19"/>
      <c r="AC3" s="19"/>
      <c r="AD3" s="19"/>
      <c r="AE3" s="19"/>
      <c r="AF3" s="19"/>
      <c r="AG3" s="19"/>
      <c r="AH3" s="19"/>
      <c r="AI3" s="19"/>
      <c r="AJ3" s="19"/>
      <c r="AK3" s="21" t="s">
        <v>51</v>
      </c>
    </row>
    <row r="4" spans="1:43" s="29" customFormat="1" ht="12" customHeight="1" x14ac:dyDescent="0.15">
      <c r="A4" s="22" t="s">
        <v>52</v>
      </c>
      <c r="B4" s="22"/>
      <c r="C4" s="23">
        <v>457.80000000000007</v>
      </c>
      <c r="D4" s="23">
        <v>450.70000000000016</v>
      </c>
      <c r="E4" s="23">
        <v>462.99999999999977</v>
      </c>
      <c r="F4" s="23">
        <v>534.59999999999991</v>
      </c>
      <c r="G4" s="24">
        <f t="shared" ref="G4" si="0">SUM(C4:F4)</f>
        <v>1906.1</v>
      </c>
      <c r="H4" s="23">
        <v>405.3</v>
      </c>
      <c r="I4" s="23">
        <v>246.59999999999997</v>
      </c>
      <c r="J4" s="23">
        <v>778.10000000000014</v>
      </c>
      <c r="K4" s="23">
        <v>600.20000000000005</v>
      </c>
      <c r="L4" s="24">
        <f t="shared" ref="L4" si="1">SUM(H4:K4)</f>
        <v>2030.2</v>
      </c>
      <c r="M4" s="23">
        <v>522.1</v>
      </c>
      <c r="N4" s="23">
        <v>738.20000000000016</v>
      </c>
      <c r="O4" s="23">
        <v>875.89999999999952</v>
      </c>
      <c r="P4" s="23">
        <v>936.99999999999989</v>
      </c>
      <c r="Q4" s="24">
        <f t="shared" ref="Q4" si="2">SUM(M4:P4)</f>
        <v>3073.2</v>
      </c>
      <c r="R4" s="23">
        <v>875.59999999999991</v>
      </c>
      <c r="S4" s="23">
        <v>910.40000000000009</v>
      </c>
      <c r="T4" s="23">
        <v>968.69999999999982</v>
      </c>
      <c r="U4" s="23">
        <v>1056.6000000000013</v>
      </c>
      <c r="V4" s="24">
        <f t="shared" ref="V4" si="3">SUM(R4:U4)</f>
        <v>3811.3000000000011</v>
      </c>
      <c r="W4" s="23">
        <v>1588.9</v>
      </c>
      <c r="X4" s="23">
        <v>1960.1</v>
      </c>
      <c r="Y4" s="23">
        <v>1921.7000000000007</v>
      </c>
      <c r="Z4" s="23">
        <v>2078.6999999999989</v>
      </c>
      <c r="AA4" s="24">
        <f>SUM(W4:Z4)</f>
        <v>7549.4</v>
      </c>
      <c r="AB4" s="25">
        <v>1987</v>
      </c>
      <c r="AC4" s="23">
        <v>2030</v>
      </c>
      <c r="AD4" s="23">
        <v>2026</v>
      </c>
      <c r="AE4" s="23">
        <v>2258</v>
      </c>
      <c r="AF4" s="24">
        <f>SUM(AB4:AE4)</f>
        <v>8301</v>
      </c>
      <c r="AG4" s="23">
        <v>2117</v>
      </c>
      <c r="AH4" s="23">
        <v>2155</v>
      </c>
      <c r="AI4" s="23">
        <v>2118</v>
      </c>
      <c r="AJ4" s="23">
        <v>2242</v>
      </c>
      <c r="AK4" s="24">
        <f>SUM(AG4:AJ4)</f>
        <v>8632</v>
      </c>
      <c r="AL4" s="26"/>
      <c r="AM4" s="27"/>
      <c r="AN4" s="28"/>
    </row>
    <row r="5" spans="1:43" s="33" customFormat="1" ht="12" hidden="1" customHeight="1" outlineLevel="1" x14ac:dyDescent="0.15">
      <c r="A5" s="30"/>
      <c r="B5" s="44" t="s">
        <v>53</v>
      </c>
      <c r="C5" s="54"/>
      <c r="D5" s="54"/>
      <c r="E5" s="54"/>
      <c r="F5" s="54"/>
      <c r="G5" s="55"/>
      <c r="H5" s="54"/>
      <c r="I5" s="54"/>
      <c r="J5" s="54"/>
      <c r="K5" s="54"/>
      <c r="L5" s="55"/>
      <c r="M5" s="54"/>
      <c r="N5" s="54"/>
      <c r="O5" s="54"/>
      <c r="P5" s="54"/>
      <c r="Q5" s="55"/>
      <c r="R5" s="54">
        <f>Cont_Europe!R6</f>
        <v>875.6</v>
      </c>
      <c r="S5" s="54">
        <f>Cont_Europe!S6</f>
        <v>910.39999999999952</v>
      </c>
      <c r="T5" s="54">
        <f>Cont_Europe!T6</f>
        <v>968.70000000000073</v>
      </c>
      <c r="U5" s="54">
        <f>Cont_Europe!U6</f>
        <v>1056.5999999999995</v>
      </c>
      <c r="V5" s="55">
        <f t="shared" ref="V5:V8" si="4">SUM(R5:U5)</f>
        <v>3811.2999999999997</v>
      </c>
      <c r="W5" s="54">
        <f>Cont_Europe!W6</f>
        <v>1022.9</v>
      </c>
      <c r="X5" s="54">
        <f>Cont_Europe!X6</f>
        <v>979.8</v>
      </c>
      <c r="Y5" s="54">
        <f>Cont_Europe!Y6</f>
        <v>965.19999999999936</v>
      </c>
      <c r="Z5" s="54">
        <f>Cont_Europe!Z6</f>
        <v>1103.4000000000001</v>
      </c>
      <c r="AA5" s="55">
        <f t="shared" ref="AA5:AA8" si="5">SUM(W5:Z5)</f>
        <v>4071.2999999999993</v>
      </c>
      <c r="AB5" s="54">
        <f>Cont_Europe!AB6</f>
        <v>1029</v>
      </c>
      <c r="AC5" s="54">
        <f>Cont_Europe!AC6</f>
        <v>1013</v>
      </c>
      <c r="AD5" s="54">
        <f>Cont_Europe!AD6</f>
        <v>1043</v>
      </c>
      <c r="AE5" s="54">
        <f>Cont_Europe!AE6</f>
        <v>1196</v>
      </c>
      <c r="AF5" s="55">
        <f t="shared" ref="AF5:AF8" si="6">SUM(AB5:AE5)</f>
        <v>4281</v>
      </c>
      <c r="AG5" s="54">
        <f>Cont_Europe!AG6</f>
        <v>1100</v>
      </c>
      <c r="AH5" s="54">
        <f>Cont_Europe!AH6</f>
        <v>1064</v>
      </c>
      <c r="AI5" s="54">
        <f>Cont_Europe!AI6</f>
        <v>1144</v>
      </c>
      <c r="AJ5" s="54">
        <f>Cont_Europe!AJ6</f>
        <v>1233</v>
      </c>
      <c r="AK5" s="55">
        <f t="shared" ref="AK5" si="7">SUM(AG5:AJ5)</f>
        <v>4541</v>
      </c>
      <c r="AM5" s="27"/>
      <c r="AN5" s="28"/>
    </row>
    <row r="6" spans="1:43" s="33" customFormat="1" ht="12" hidden="1" customHeight="1" outlineLevel="1" x14ac:dyDescent="0.15">
      <c r="A6" s="30"/>
      <c r="B6" s="44" t="s">
        <v>54</v>
      </c>
      <c r="C6" s="36"/>
      <c r="D6" s="36"/>
      <c r="E6" s="36"/>
      <c r="F6" s="36"/>
      <c r="G6" s="45"/>
      <c r="H6" s="36"/>
      <c r="I6" s="36"/>
      <c r="J6" s="36"/>
      <c r="K6" s="36"/>
      <c r="L6" s="45"/>
      <c r="M6" s="36"/>
      <c r="N6" s="36"/>
      <c r="O6" s="36"/>
      <c r="P6" s="36"/>
      <c r="Q6" s="45"/>
      <c r="R6" s="36">
        <f>North_America!R6</f>
        <v>0</v>
      </c>
      <c r="S6" s="36">
        <f>North_America!S6</f>
        <v>0</v>
      </c>
      <c r="T6" s="36">
        <f>North_America!T6</f>
        <v>0</v>
      </c>
      <c r="U6" s="36">
        <f>North_America!U6</f>
        <v>0</v>
      </c>
      <c r="V6" s="45">
        <f>SUM(R6:U6)</f>
        <v>0</v>
      </c>
      <c r="W6" s="36">
        <f>North_America!W6</f>
        <v>0</v>
      </c>
      <c r="X6" s="36">
        <f>North_America!X6</f>
        <v>0</v>
      </c>
      <c r="Y6" s="36">
        <f>North_America!Y6</f>
        <v>0</v>
      </c>
      <c r="Z6" s="36">
        <f>North_America!Z6</f>
        <v>0</v>
      </c>
      <c r="AA6" s="45">
        <f>SUM(W6:Z6)</f>
        <v>0</v>
      </c>
      <c r="AB6" s="36">
        <f>North_America!AB6</f>
        <v>0</v>
      </c>
      <c r="AC6" s="36">
        <f>North_America!AC6</f>
        <v>0</v>
      </c>
      <c r="AD6" s="36">
        <f>North_America!AD6</f>
        <v>0</v>
      </c>
      <c r="AE6" s="36">
        <f>North_America!AE6</f>
        <v>0</v>
      </c>
      <c r="AF6" s="45">
        <f>SUM(AB6:AE6)</f>
        <v>0</v>
      </c>
      <c r="AG6" s="36">
        <f>North_America!AG6</f>
        <v>0</v>
      </c>
      <c r="AH6" s="36">
        <f>North_America!AH6</f>
        <v>0</v>
      </c>
      <c r="AI6" s="36">
        <f>North_America!AI6</f>
        <v>0</v>
      </c>
      <c r="AJ6" s="36">
        <f>North_America!AJ6</f>
        <v>0</v>
      </c>
      <c r="AK6" s="45">
        <f>SUM(AG6:AJ6)</f>
        <v>0</v>
      </c>
      <c r="AN6" s="28"/>
    </row>
    <row r="7" spans="1:43" s="33" customFormat="1" ht="12" hidden="1" customHeight="1" outlineLevel="1" x14ac:dyDescent="0.15">
      <c r="A7" s="30"/>
      <c r="B7" s="44" t="s">
        <v>55</v>
      </c>
      <c r="C7" s="36"/>
      <c r="D7" s="36"/>
      <c r="E7" s="36"/>
      <c r="F7" s="36"/>
      <c r="G7" s="45"/>
      <c r="H7" s="36"/>
      <c r="I7" s="36"/>
      <c r="J7" s="36"/>
      <c r="K7" s="36"/>
      <c r="L7" s="45"/>
      <c r="M7" s="36"/>
      <c r="N7" s="36"/>
      <c r="O7" s="36"/>
      <c r="P7" s="36"/>
      <c r="Q7" s="45"/>
      <c r="R7" s="36">
        <f>United_Kingdom!R6</f>
        <v>0</v>
      </c>
      <c r="S7" s="36">
        <f>United_Kingdom!S6</f>
        <v>0</v>
      </c>
      <c r="T7" s="36">
        <f>United_Kingdom!T6</f>
        <v>0</v>
      </c>
      <c r="U7" s="36">
        <f>United_Kingdom!U6</f>
        <v>0</v>
      </c>
      <c r="V7" s="45">
        <f t="shared" si="4"/>
        <v>0</v>
      </c>
      <c r="W7" s="36">
        <f>United_Kingdom!W6</f>
        <v>566</v>
      </c>
      <c r="X7" s="36">
        <f>United_Kingdom!X6</f>
        <v>980.3</v>
      </c>
      <c r="Y7" s="36">
        <f>United_Kingdom!Y6</f>
        <v>956.49999999999977</v>
      </c>
      <c r="Z7" s="36">
        <f>United_Kingdom!Z6</f>
        <v>975.30000000000018</v>
      </c>
      <c r="AA7" s="45">
        <f t="shared" si="5"/>
        <v>3478.1</v>
      </c>
      <c r="AB7" s="36">
        <f>United_Kingdom!AB6</f>
        <v>958</v>
      </c>
      <c r="AC7" s="36">
        <f>United_Kingdom!AC6</f>
        <v>1017</v>
      </c>
      <c r="AD7" s="36">
        <f>United_Kingdom!AD6</f>
        <v>981</v>
      </c>
      <c r="AE7" s="36">
        <f>United_Kingdom!AE6</f>
        <v>1060</v>
      </c>
      <c r="AF7" s="45">
        <f t="shared" si="6"/>
        <v>4016</v>
      </c>
      <c r="AG7" s="36">
        <f>United_Kingdom!AG6</f>
        <v>1017</v>
      </c>
      <c r="AH7" s="36">
        <f>United_Kingdom!AH6</f>
        <v>1091</v>
      </c>
      <c r="AI7" s="36">
        <f>United_Kingdom!AI6</f>
        <v>974</v>
      </c>
      <c r="AJ7" s="36">
        <f>United_Kingdom!AJ6</f>
        <v>1009</v>
      </c>
      <c r="AK7" s="45">
        <f t="shared" ref="AK7:AK8" si="8">SUM(AG7:AJ7)</f>
        <v>4091</v>
      </c>
      <c r="AM7" s="27"/>
      <c r="AN7" s="37"/>
      <c r="AO7" s="28"/>
    </row>
    <row r="8" spans="1:43" s="33" customFormat="1" ht="12" hidden="1" customHeight="1" outlineLevel="1" x14ac:dyDescent="0.15">
      <c r="A8" s="30"/>
      <c r="B8" s="44" t="s">
        <v>56</v>
      </c>
      <c r="C8" s="36"/>
      <c r="D8" s="36"/>
      <c r="E8" s="36"/>
      <c r="F8" s="36"/>
      <c r="G8" s="45"/>
      <c r="H8" s="36"/>
      <c r="I8" s="36"/>
      <c r="J8" s="36"/>
      <c r="K8" s="36"/>
      <c r="L8" s="45"/>
      <c r="M8" s="36"/>
      <c r="N8" s="36"/>
      <c r="O8" s="36"/>
      <c r="P8" s="36"/>
      <c r="Q8" s="45"/>
      <c r="R8" s="36">
        <v>0</v>
      </c>
      <c r="S8" s="36">
        <v>0</v>
      </c>
      <c r="T8" s="36">
        <v>0</v>
      </c>
      <c r="U8" s="36">
        <v>0</v>
      </c>
      <c r="V8" s="45">
        <f t="shared" si="4"/>
        <v>0</v>
      </c>
      <c r="W8" s="36">
        <v>0</v>
      </c>
      <c r="X8" s="36">
        <v>0</v>
      </c>
      <c r="Y8" s="36">
        <v>0</v>
      </c>
      <c r="Z8" s="36">
        <v>0</v>
      </c>
      <c r="AA8" s="45">
        <f t="shared" si="5"/>
        <v>0</v>
      </c>
      <c r="AB8" s="36">
        <v>0</v>
      </c>
      <c r="AC8" s="36">
        <v>0</v>
      </c>
      <c r="AD8" s="36">
        <v>2</v>
      </c>
      <c r="AE8" s="36">
        <v>2</v>
      </c>
      <c r="AF8" s="45">
        <f t="shared" si="6"/>
        <v>4</v>
      </c>
      <c r="AG8" s="36">
        <v>0</v>
      </c>
      <c r="AH8" s="36">
        <v>0</v>
      </c>
      <c r="AI8" s="36">
        <v>0</v>
      </c>
      <c r="AJ8" s="36">
        <v>0</v>
      </c>
      <c r="AK8" s="45">
        <f t="shared" si="8"/>
        <v>0</v>
      </c>
      <c r="AN8" s="28"/>
    </row>
    <row r="9" spans="1:43" s="43" customFormat="1" ht="12" customHeight="1" collapsed="1" x14ac:dyDescent="0.15">
      <c r="A9" s="38" t="s">
        <v>57</v>
      </c>
      <c r="B9" s="38"/>
      <c r="C9" s="39"/>
      <c r="D9" s="39"/>
      <c r="E9" s="39"/>
      <c r="F9" s="39"/>
      <c r="G9" s="40"/>
      <c r="H9" s="41">
        <f t="shared" ref="H9:AH9" si="9">(H4-C4)/C4</f>
        <v>-0.11467889908256891</v>
      </c>
      <c r="I9" s="41">
        <f t="shared" si="9"/>
        <v>-0.45285112047925474</v>
      </c>
      <c r="J9" s="41">
        <f t="shared" si="9"/>
        <v>0.68056155507559513</v>
      </c>
      <c r="K9" s="41">
        <f t="shared" si="9"/>
        <v>0.12270856715301187</v>
      </c>
      <c r="L9" s="42">
        <f t="shared" si="9"/>
        <v>6.5106762499344287E-2</v>
      </c>
      <c r="M9" s="41">
        <f t="shared" si="9"/>
        <v>0.28818159388107578</v>
      </c>
      <c r="N9" s="41">
        <f t="shared" si="9"/>
        <v>1.9935117599351186</v>
      </c>
      <c r="O9" s="41">
        <f t="shared" si="9"/>
        <v>0.12569078524611152</v>
      </c>
      <c r="P9" s="41">
        <f t="shared" si="9"/>
        <v>0.56114628457180904</v>
      </c>
      <c r="Q9" s="42">
        <f t="shared" si="9"/>
        <v>0.51374248842478565</v>
      </c>
      <c r="R9" s="41">
        <f t="shared" si="9"/>
        <v>0.67707335759433029</v>
      </c>
      <c r="S9" s="41">
        <f t="shared" si="9"/>
        <v>0.23327011649959345</v>
      </c>
      <c r="T9" s="41">
        <f t="shared" si="9"/>
        <v>0.10594816759904138</v>
      </c>
      <c r="U9" s="41">
        <f t="shared" si="9"/>
        <v>0.12764140875133553</v>
      </c>
      <c r="V9" s="42">
        <f t="shared" si="9"/>
        <v>0.24017310946244999</v>
      </c>
      <c r="W9" s="41">
        <f t="shared" si="9"/>
        <v>0.8146413887619921</v>
      </c>
      <c r="X9" s="41">
        <f t="shared" si="9"/>
        <v>1.1530096660808433</v>
      </c>
      <c r="Y9" s="41">
        <f t="shared" si="9"/>
        <v>0.98379271188190476</v>
      </c>
      <c r="Z9" s="41">
        <f t="shared" si="9"/>
        <v>0.96734809767177399</v>
      </c>
      <c r="AA9" s="42">
        <f t="shared" si="9"/>
        <v>0.98079395481856513</v>
      </c>
      <c r="AB9" s="41">
        <f t="shared" si="9"/>
        <v>0.25055069544968211</v>
      </c>
      <c r="AC9" s="41">
        <f t="shared" si="9"/>
        <v>3.5661445844599814E-2</v>
      </c>
      <c r="AD9" s="41">
        <f t="shared" si="9"/>
        <v>5.4274860800332642E-2</v>
      </c>
      <c r="AE9" s="41">
        <f t="shared" si="9"/>
        <v>8.6255832972531477E-2</v>
      </c>
      <c r="AF9" s="42">
        <f t="shared" si="9"/>
        <v>9.9557580734892889E-2</v>
      </c>
      <c r="AG9" s="41">
        <f t="shared" si="9"/>
        <v>6.5425264217413182E-2</v>
      </c>
      <c r="AH9" s="41">
        <f t="shared" si="9"/>
        <v>6.1576354679802957E-2</v>
      </c>
      <c r="AI9" s="41">
        <f>(AI4-AD4)/AD4</f>
        <v>4.5409674234945706E-2</v>
      </c>
      <c r="AJ9" s="41">
        <f t="shared" ref="AJ9:AK9" si="10">(AJ4-AE4)/AE4</f>
        <v>-7.0859167404782996E-3</v>
      </c>
      <c r="AK9" s="42">
        <f t="shared" si="10"/>
        <v>3.9874713889892784E-2</v>
      </c>
    </row>
    <row r="10" spans="1:43" s="10" customFormat="1" ht="12" customHeight="1" x14ac:dyDescent="0.15">
      <c r="A10" s="44"/>
      <c r="B10" s="44"/>
      <c r="C10" s="36"/>
      <c r="D10" s="36"/>
      <c r="E10" s="36"/>
      <c r="F10" s="36"/>
      <c r="G10" s="45"/>
      <c r="H10" s="36"/>
      <c r="I10" s="36"/>
      <c r="J10" s="36"/>
      <c r="K10" s="36"/>
      <c r="L10" s="45"/>
      <c r="M10" s="36"/>
      <c r="N10" s="36"/>
      <c r="O10" s="36"/>
      <c r="P10" s="36"/>
      <c r="Q10" s="45"/>
      <c r="R10" s="36"/>
      <c r="S10" s="36"/>
      <c r="T10" s="36"/>
      <c r="U10" s="36"/>
      <c r="V10" s="45"/>
      <c r="W10" s="36"/>
      <c r="X10" s="36"/>
      <c r="Y10" s="36"/>
      <c r="Z10" s="36"/>
      <c r="AA10" s="45"/>
      <c r="AB10" s="36"/>
      <c r="AC10" s="36"/>
      <c r="AD10" s="36"/>
      <c r="AE10" s="36"/>
      <c r="AF10" s="45"/>
      <c r="AG10" s="36"/>
      <c r="AH10" s="36"/>
      <c r="AI10" s="36"/>
      <c r="AJ10" s="36"/>
      <c r="AK10" s="45"/>
    </row>
    <row r="11" spans="1:43" s="10" customFormat="1" ht="12" customHeight="1" x14ac:dyDescent="0.15">
      <c r="A11" s="44" t="s">
        <v>58</v>
      </c>
      <c r="B11" s="44"/>
      <c r="C11" s="36">
        <f t="shared" ref="C11:AK11" si="11">C12-C4</f>
        <v>29.600000000000023</v>
      </c>
      <c r="D11" s="36">
        <f t="shared" si="11"/>
        <v>32.399999999999977</v>
      </c>
      <c r="E11" s="36">
        <f t="shared" si="11"/>
        <v>32.600000000000023</v>
      </c>
      <c r="F11" s="36">
        <f t="shared" si="11"/>
        <v>52.700000000000045</v>
      </c>
      <c r="G11" s="45">
        <f t="shared" si="11"/>
        <v>147.29999999999973</v>
      </c>
      <c r="H11" s="36">
        <f t="shared" si="11"/>
        <v>28</v>
      </c>
      <c r="I11" s="36">
        <f t="shared" si="11"/>
        <v>27.699999999999989</v>
      </c>
      <c r="J11" s="36">
        <f t="shared" si="11"/>
        <v>41.200000000000045</v>
      </c>
      <c r="K11" s="36">
        <f t="shared" si="11"/>
        <v>34.100000000000023</v>
      </c>
      <c r="L11" s="45">
        <f t="shared" si="11"/>
        <v>131.00000000000023</v>
      </c>
      <c r="M11" s="36">
        <f t="shared" si="11"/>
        <v>27.100000000000023</v>
      </c>
      <c r="N11" s="36">
        <f t="shared" si="11"/>
        <v>33.600000000000023</v>
      </c>
      <c r="O11" s="36">
        <f t="shared" si="11"/>
        <v>42.399999999999977</v>
      </c>
      <c r="P11" s="36">
        <f t="shared" si="11"/>
        <v>45.100000000000023</v>
      </c>
      <c r="Q11" s="45">
        <f t="shared" si="11"/>
        <v>148.19999999999982</v>
      </c>
      <c r="R11" s="36">
        <f t="shared" si="11"/>
        <v>38.399999999999977</v>
      </c>
      <c r="S11" s="36">
        <f t="shared" si="11"/>
        <v>42.700000000000045</v>
      </c>
      <c r="T11" s="36">
        <f t="shared" si="11"/>
        <v>44.399999999999977</v>
      </c>
      <c r="U11" s="36">
        <f t="shared" si="11"/>
        <v>51.400000000000091</v>
      </c>
      <c r="V11" s="45">
        <f t="shared" si="11"/>
        <v>176.90000000000009</v>
      </c>
      <c r="W11" s="36">
        <f t="shared" si="11"/>
        <v>58</v>
      </c>
      <c r="X11" s="36">
        <f t="shared" si="11"/>
        <v>86.299999999999955</v>
      </c>
      <c r="Y11" s="36">
        <f t="shared" si="11"/>
        <v>85.599999999999909</v>
      </c>
      <c r="Z11" s="36">
        <f t="shared" si="11"/>
        <v>98.800000000000182</v>
      </c>
      <c r="AA11" s="45">
        <f t="shared" si="11"/>
        <v>328.69999999999982</v>
      </c>
      <c r="AB11" s="36">
        <f t="shared" si="11"/>
        <v>89</v>
      </c>
      <c r="AC11" s="36">
        <f t="shared" si="11"/>
        <v>85</v>
      </c>
      <c r="AD11" s="36">
        <f t="shared" si="11"/>
        <v>84</v>
      </c>
      <c r="AE11" s="36">
        <f t="shared" si="11"/>
        <v>105</v>
      </c>
      <c r="AF11" s="45">
        <f t="shared" si="11"/>
        <v>363</v>
      </c>
      <c r="AG11" s="36">
        <f t="shared" si="11"/>
        <v>91</v>
      </c>
      <c r="AH11" s="36">
        <f t="shared" si="11"/>
        <v>86</v>
      </c>
      <c r="AI11" s="36">
        <f t="shared" si="11"/>
        <v>84</v>
      </c>
      <c r="AJ11" s="36">
        <f t="shared" si="11"/>
        <v>98</v>
      </c>
      <c r="AK11" s="45">
        <f t="shared" si="11"/>
        <v>359</v>
      </c>
      <c r="AL11" s="46"/>
    </row>
    <row r="12" spans="1:43" s="10" customFormat="1" ht="12" customHeight="1" x14ac:dyDescent="0.15">
      <c r="A12" s="47" t="s">
        <v>59</v>
      </c>
      <c r="B12" s="47"/>
      <c r="C12" s="48">
        <v>487.40000000000009</v>
      </c>
      <c r="D12" s="48">
        <v>483.10000000000014</v>
      </c>
      <c r="E12" s="48">
        <v>495.5999999999998</v>
      </c>
      <c r="F12" s="48">
        <v>587.29999999999995</v>
      </c>
      <c r="G12" s="49">
        <f t="shared" ref="G12" si="12">SUM(C12:F12)</f>
        <v>2053.3999999999996</v>
      </c>
      <c r="H12" s="48">
        <v>433.3</v>
      </c>
      <c r="I12" s="48">
        <v>274.29999999999995</v>
      </c>
      <c r="J12" s="48">
        <v>819.30000000000018</v>
      </c>
      <c r="K12" s="48">
        <v>634.30000000000007</v>
      </c>
      <c r="L12" s="49">
        <f t="shared" ref="L12" si="13">SUM(H12:K12)</f>
        <v>2161.2000000000003</v>
      </c>
      <c r="M12" s="48">
        <v>549.20000000000005</v>
      </c>
      <c r="N12" s="48">
        <v>771.80000000000018</v>
      </c>
      <c r="O12" s="48">
        <v>918.2999999999995</v>
      </c>
      <c r="P12" s="48">
        <v>982.09999999999991</v>
      </c>
      <c r="Q12" s="49">
        <f t="shared" ref="Q12" si="14">SUM(M12:P12)</f>
        <v>3221.3999999999996</v>
      </c>
      <c r="R12" s="48">
        <v>913.99999999999989</v>
      </c>
      <c r="S12" s="48">
        <v>953.10000000000014</v>
      </c>
      <c r="T12" s="48">
        <v>1013.0999999999998</v>
      </c>
      <c r="U12" s="48">
        <v>1108.0000000000014</v>
      </c>
      <c r="V12" s="49">
        <f t="shared" ref="V12" si="15">SUM(R12:U12)</f>
        <v>3988.2000000000012</v>
      </c>
      <c r="W12" s="48">
        <v>1646.9</v>
      </c>
      <c r="X12" s="48">
        <v>2046.3999999999999</v>
      </c>
      <c r="Y12" s="48">
        <v>2007.3000000000006</v>
      </c>
      <c r="Z12" s="48">
        <v>2177.4999999999991</v>
      </c>
      <c r="AA12" s="49">
        <f>SUM(W12:Z12)</f>
        <v>7878.0999999999995</v>
      </c>
      <c r="AB12" s="48">
        <v>2076</v>
      </c>
      <c r="AC12" s="48">
        <v>2115</v>
      </c>
      <c r="AD12" s="48">
        <v>2110</v>
      </c>
      <c r="AE12" s="48">
        <v>2363</v>
      </c>
      <c r="AF12" s="49">
        <f>SUM(AB12:AE12)</f>
        <v>8664</v>
      </c>
      <c r="AG12" s="48">
        <v>2208</v>
      </c>
      <c r="AH12" s="48">
        <v>2241</v>
      </c>
      <c r="AI12" s="48">
        <v>2202</v>
      </c>
      <c r="AJ12" s="48">
        <v>2340</v>
      </c>
      <c r="AK12" s="49">
        <f>SUM(AG12:AJ12)</f>
        <v>8991</v>
      </c>
      <c r="AL12" s="50"/>
    </row>
    <row r="13" spans="1:43" s="10" customFormat="1" ht="12" customHeight="1" x14ac:dyDescent="0.15">
      <c r="A13" s="38" t="s">
        <v>57</v>
      </c>
      <c r="B13" s="38"/>
      <c r="C13" s="39"/>
      <c r="D13" s="39"/>
      <c r="E13" s="39"/>
      <c r="F13" s="39"/>
      <c r="G13" s="40"/>
      <c r="H13" s="51"/>
      <c r="I13" s="51"/>
      <c r="J13" s="51"/>
      <c r="K13" s="51"/>
      <c r="L13" s="52"/>
      <c r="M13" s="51"/>
      <c r="N13" s="51"/>
      <c r="O13" s="51"/>
      <c r="P13" s="51"/>
      <c r="Q13" s="52"/>
      <c r="R13" s="51">
        <f t="shared" ref="R13:AK13" si="16">IFERROR((R12-M12)/M12,0)</f>
        <v>0.66423889293517813</v>
      </c>
      <c r="S13" s="51">
        <f t="shared" si="16"/>
        <v>0.23490541591085762</v>
      </c>
      <c r="T13" s="51">
        <f t="shared" si="16"/>
        <v>0.10323423717739338</v>
      </c>
      <c r="U13" s="51">
        <f t="shared" si="16"/>
        <v>0.12819468485897717</v>
      </c>
      <c r="V13" s="52">
        <f t="shared" si="16"/>
        <v>0.23803315328739108</v>
      </c>
      <c r="W13" s="51">
        <f t="shared" si="16"/>
        <v>0.80185995623632422</v>
      </c>
      <c r="X13" s="51">
        <f t="shared" si="16"/>
        <v>1.1470989403000731</v>
      </c>
      <c r="Y13" s="51">
        <f t="shared" si="16"/>
        <v>0.98134438851051331</v>
      </c>
      <c r="Z13" s="51">
        <f t="shared" si="16"/>
        <v>0.96525270758122417</v>
      </c>
      <c r="AA13" s="52">
        <f t="shared" si="16"/>
        <v>0.97535228925329653</v>
      </c>
      <c r="AB13" s="51">
        <f t="shared" si="16"/>
        <v>0.26055012447628872</v>
      </c>
      <c r="AC13" s="51">
        <f t="shared" si="16"/>
        <v>3.3522283033620086E-2</v>
      </c>
      <c r="AD13" s="51">
        <f t="shared" si="16"/>
        <v>5.1163254122452713E-2</v>
      </c>
      <c r="AE13" s="51">
        <f t="shared" si="16"/>
        <v>8.518943742824385E-2</v>
      </c>
      <c r="AF13" s="52">
        <f t="shared" si="16"/>
        <v>9.9757555755829522E-2</v>
      </c>
      <c r="AG13" s="51">
        <f t="shared" si="16"/>
        <v>6.358381502890173E-2</v>
      </c>
      <c r="AH13" s="51">
        <f t="shared" si="16"/>
        <v>5.9574468085106386E-2</v>
      </c>
      <c r="AI13" s="51">
        <f t="shared" si="16"/>
        <v>4.3601895734597156E-2</v>
      </c>
      <c r="AJ13" s="51">
        <f t="shared" si="16"/>
        <v>-9.73338975878121E-3</v>
      </c>
      <c r="AK13" s="52">
        <f t="shared" si="16"/>
        <v>3.7742382271468145E-2</v>
      </c>
    </row>
    <row r="14" spans="1:43" ht="12" customHeight="1" x14ac:dyDescent="0.2">
      <c r="B14" s="310"/>
      <c r="C14" s="380"/>
      <c r="D14" s="380"/>
      <c r="E14" s="380"/>
      <c r="F14" s="380"/>
      <c r="G14" s="381"/>
      <c r="H14" s="380"/>
      <c r="I14" s="380"/>
      <c r="J14" s="380"/>
      <c r="K14" s="380"/>
      <c r="L14" s="381"/>
      <c r="M14" s="380"/>
      <c r="N14" s="380"/>
      <c r="O14" s="380"/>
      <c r="P14" s="380"/>
      <c r="Q14" s="381"/>
      <c r="R14" s="380"/>
      <c r="S14" s="380"/>
      <c r="T14" s="380"/>
      <c r="U14" s="380"/>
      <c r="V14" s="381"/>
      <c r="W14" s="380"/>
      <c r="X14" s="380"/>
      <c r="Y14" s="380"/>
      <c r="Z14" s="380"/>
      <c r="AA14" s="381"/>
      <c r="AB14" s="380"/>
      <c r="AC14" s="380"/>
      <c r="AD14" s="380"/>
      <c r="AE14" s="380"/>
      <c r="AF14" s="381"/>
      <c r="AG14" s="380"/>
      <c r="AH14" s="380"/>
      <c r="AI14" s="380"/>
      <c r="AJ14" s="380"/>
      <c r="AK14" s="381"/>
    </row>
    <row r="15" spans="1:43" s="10" customFormat="1" ht="12" customHeight="1" x14ac:dyDescent="0.15">
      <c r="A15" s="44" t="s">
        <v>60</v>
      </c>
      <c r="B15" s="382"/>
      <c r="C15" s="54">
        <f t="shared" ref="C15:AK15" si="17">C23-C4</f>
        <v>-141.70000000000005</v>
      </c>
      <c r="D15" s="54">
        <f t="shared" si="17"/>
        <v>-141.5</v>
      </c>
      <c r="E15" s="54">
        <f t="shared" si="17"/>
        <v>-146</v>
      </c>
      <c r="F15" s="54">
        <f t="shared" si="17"/>
        <v>-165.79999999999995</v>
      </c>
      <c r="G15" s="55">
        <f t="shared" si="17"/>
        <v>-595</v>
      </c>
      <c r="H15" s="54">
        <f t="shared" si="17"/>
        <v>-138.5</v>
      </c>
      <c r="I15" s="54">
        <f t="shared" si="17"/>
        <v>-84.6</v>
      </c>
      <c r="J15" s="54">
        <f t="shared" si="17"/>
        <v>-313.10000000000002</v>
      </c>
      <c r="K15" s="54">
        <f t="shared" si="17"/>
        <v>-269.29999999999995</v>
      </c>
      <c r="L15" s="55">
        <f t="shared" si="17"/>
        <v>-805.49999999999977</v>
      </c>
      <c r="M15" s="54">
        <f t="shared" si="17"/>
        <v>-243.3</v>
      </c>
      <c r="N15" s="54">
        <f t="shared" si="17"/>
        <v>-290.99999999999994</v>
      </c>
      <c r="O15" s="54">
        <f t="shared" si="17"/>
        <v>-335.19999999999993</v>
      </c>
      <c r="P15" s="54">
        <f t="shared" si="17"/>
        <v>-358.4</v>
      </c>
      <c r="Q15" s="55">
        <f t="shared" si="17"/>
        <v>-1227.9000000000001</v>
      </c>
      <c r="R15" s="54">
        <f t="shared" si="17"/>
        <v>-334.9</v>
      </c>
      <c r="S15" s="54">
        <f t="shared" si="17"/>
        <v>-350.80000000000007</v>
      </c>
      <c r="T15" s="54">
        <f t="shared" si="17"/>
        <v>-371.09999999999991</v>
      </c>
      <c r="U15" s="54">
        <f t="shared" si="17"/>
        <v>-400</v>
      </c>
      <c r="V15" s="55">
        <f t="shared" si="17"/>
        <v>-1456.8000000000002</v>
      </c>
      <c r="W15" s="54">
        <f t="shared" si="17"/>
        <v>-825.70685734487506</v>
      </c>
      <c r="X15" s="54">
        <f t="shared" si="17"/>
        <v>-1135.5498009028227</v>
      </c>
      <c r="Y15" s="54">
        <f t="shared" si="17"/>
        <v>-1131.5688530356126</v>
      </c>
      <c r="Z15" s="54">
        <f t="shared" si="17"/>
        <v>-1183.0492009569623</v>
      </c>
      <c r="AA15" s="55">
        <f t="shared" si="17"/>
        <v>-4275.8747122402729</v>
      </c>
      <c r="AB15" s="54">
        <f t="shared" si="17"/>
        <v>-1135</v>
      </c>
      <c r="AC15" s="54">
        <f t="shared" si="17"/>
        <v>-1187</v>
      </c>
      <c r="AD15" s="54">
        <f t="shared" si="17"/>
        <v>-1139</v>
      </c>
      <c r="AE15" s="54">
        <f t="shared" si="17"/>
        <v>-1259</v>
      </c>
      <c r="AF15" s="55">
        <f t="shared" si="17"/>
        <v>-4720</v>
      </c>
      <c r="AG15" s="54">
        <f t="shared" si="17"/>
        <v>-1217</v>
      </c>
      <c r="AH15" s="54">
        <f t="shared" si="17"/>
        <v>-1262</v>
      </c>
      <c r="AI15" s="54">
        <f t="shared" si="17"/>
        <v>-1179</v>
      </c>
      <c r="AJ15" s="54">
        <f t="shared" si="17"/>
        <v>-1221</v>
      </c>
      <c r="AK15" s="55">
        <f t="shared" si="17"/>
        <v>-4879</v>
      </c>
      <c r="AL15" s="50"/>
      <c r="AM15" s="50"/>
    </row>
    <row r="16" spans="1:43" s="59" customFormat="1" ht="12" hidden="1" customHeight="1" outlineLevel="1" x14ac:dyDescent="0.15">
      <c r="A16" s="56" t="s">
        <v>61</v>
      </c>
      <c r="B16" s="383"/>
      <c r="C16" s="57">
        <f t="shared" ref="C16:AK16" si="18">IFERROR(-C15/C4,0)</f>
        <v>0.30952380952380959</v>
      </c>
      <c r="D16" s="57">
        <f t="shared" si="18"/>
        <v>0.31395606833814055</v>
      </c>
      <c r="E16" s="57">
        <f t="shared" si="18"/>
        <v>0.31533477321814268</v>
      </c>
      <c r="F16" s="57">
        <f t="shared" si="18"/>
        <v>0.31013842124953234</v>
      </c>
      <c r="G16" s="58">
        <f t="shared" si="18"/>
        <v>0.31215571061329417</v>
      </c>
      <c r="H16" s="57">
        <f t="shared" si="18"/>
        <v>0.34172218110041941</v>
      </c>
      <c r="I16" s="57">
        <f t="shared" si="18"/>
        <v>0.34306569343065696</v>
      </c>
      <c r="J16" s="57">
        <f t="shared" si="18"/>
        <v>0.40239043824701193</v>
      </c>
      <c r="K16" s="57">
        <f t="shared" si="18"/>
        <v>0.44868377207597454</v>
      </c>
      <c r="L16" s="58">
        <f t="shared" si="18"/>
        <v>0.39675894000591061</v>
      </c>
      <c r="M16" s="57">
        <f t="shared" si="18"/>
        <v>0.46600268147864393</v>
      </c>
      <c r="N16" s="57">
        <f t="shared" si="18"/>
        <v>0.39420211324844201</v>
      </c>
      <c r="O16" s="57">
        <f t="shared" si="18"/>
        <v>0.38269208813791544</v>
      </c>
      <c r="P16" s="57">
        <f t="shared" si="18"/>
        <v>0.38249733191035223</v>
      </c>
      <c r="Q16" s="58">
        <f t="shared" si="18"/>
        <v>0.39955095665755569</v>
      </c>
      <c r="R16" s="57">
        <f t="shared" si="18"/>
        <v>0.38248058474189128</v>
      </c>
      <c r="S16" s="57">
        <f t="shared" si="18"/>
        <v>0.38532513181019334</v>
      </c>
      <c r="T16" s="57">
        <f t="shared" si="18"/>
        <v>0.38309074016723443</v>
      </c>
      <c r="U16" s="57">
        <f t="shared" si="18"/>
        <v>0.37857278061707317</v>
      </c>
      <c r="V16" s="58">
        <f t="shared" si="18"/>
        <v>0.3822317844305092</v>
      </c>
      <c r="W16" s="57">
        <f t="shared" si="18"/>
        <v>0.51967201041278555</v>
      </c>
      <c r="X16" s="57">
        <f t="shared" si="18"/>
        <v>0.57933258553279054</v>
      </c>
      <c r="Y16" s="57">
        <f t="shared" si="18"/>
        <v>0.58883741116491239</v>
      </c>
      <c r="Z16" s="57">
        <f t="shared" si="18"/>
        <v>0.56912936015632987</v>
      </c>
      <c r="AA16" s="58">
        <f t="shared" si="18"/>
        <v>0.56638603229929174</v>
      </c>
      <c r="AB16" s="57">
        <f t="shared" si="18"/>
        <v>0.57121288374433821</v>
      </c>
      <c r="AC16" s="57">
        <f t="shared" si="18"/>
        <v>0.58472906403940883</v>
      </c>
      <c r="AD16" s="57">
        <f t="shared" si="18"/>
        <v>0.56219151036525172</v>
      </c>
      <c r="AE16" s="57">
        <f t="shared" si="18"/>
        <v>0.55757307351638619</v>
      </c>
      <c r="AF16" s="58">
        <f t="shared" si="18"/>
        <v>0.56860619202505724</v>
      </c>
      <c r="AG16" s="57">
        <f t="shared" si="18"/>
        <v>0.57487009919697685</v>
      </c>
      <c r="AH16" s="57">
        <f t="shared" si="18"/>
        <v>0.58561484918793505</v>
      </c>
      <c r="AI16" s="57">
        <f t="shared" si="18"/>
        <v>0.556657223796034</v>
      </c>
      <c r="AJ16" s="57">
        <f t="shared" si="18"/>
        <v>0.54460303300624446</v>
      </c>
      <c r="AK16" s="58">
        <f t="shared" si="18"/>
        <v>0.5652224281742354</v>
      </c>
    </row>
    <row r="17" spans="1:40" s="10" customFormat="1" ht="12" customHeight="1" collapsed="1" x14ac:dyDescent="0.15">
      <c r="A17" s="47" t="s">
        <v>62</v>
      </c>
      <c r="B17" s="384"/>
      <c r="C17" s="48">
        <v>345.70000000000005</v>
      </c>
      <c r="D17" s="48">
        <v>341.60000000000014</v>
      </c>
      <c r="E17" s="48">
        <v>349.5999999999998</v>
      </c>
      <c r="F17" s="48">
        <v>421.5</v>
      </c>
      <c r="G17" s="49">
        <f t="shared" ref="G17" si="19">SUM(C17:F17)</f>
        <v>1458.4</v>
      </c>
      <c r="H17" s="48">
        <v>294.8</v>
      </c>
      <c r="I17" s="48">
        <v>189.69999999999996</v>
      </c>
      <c r="J17" s="48">
        <v>506.20000000000016</v>
      </c>
      <c r="K17" s="48">
        <v>365.00000000000011</v>
      </c>
      <c r="L17" s="49">
        <f t="shared" ref="L17" si="20">SUM(H17:K17)</f>
        <v>1355.7000000000003</v>
      </c>
      <c r="M17" s="48">
        <v>305.90000000000003</v>
      </c>
      <c r="N17" s="48">
        <v>480.80000000000024</v>
      </c>
      <c r="O17" s="48">
        <v>583.09999999999945</v>
      </c>
      <c r="P17" s="48">
        <v>623.69999999999982</v>
      </c>
      <c r="Q17" s="49">
        <f t="shared" ref="Q17" si="21">SUM(M17:P17)</f>
        <v>1993.4999999999995</v>
      </c>
      <c r="R17" s="48">
        <v>579.09999999999991</v>
      </c>
      <c r="S17" s="48">
        <v>602.30000000000007</v>
      </c>
      <c r="T17" s="48">
        <v>641.99999999999989</v>
      </c>
      <c r="U17" s="48">
        <v>708.00000000000136</v>
      </c>
      <c r="V17" s="49">
        <f t="shared" ref="V17" si="22">SUM(R17:U17)</f>
        <v>2531.4000000000015</v>
      </c>
      <c r="W17" s="48">
        <v>821.19314265512503</v>
      </c>
      <c r="X17" s="48">
        <v>910.85019909717721</v>
      </c>
      <c r="Y17" s="48">
        <v>875.73114696438802</v>
      </c>
      <c r="Z17" s="48">
        <v>994.4507990430368</v>
      </c>
      <c r="AA17" s="49">
        <f>SUM(W17:Z17)</f>
        <v>3602.2252877597266</v>
      </c>
      <c r="AB17" s="48">
        <v>941</v>
      </c>
      <c r="AC17" s="48">
        <v>928</v>
      </c>
      <c r="AD17" s="48">
        <v>971</v>
      </c>
      <c r="AE17" s="48">
        <v>1104</v>
      </c>
      <c r="AF17" s="49">
        <f>SUM(AB17:AE17)</f>
        <v>3944</v>
      </c>
      <c r="AG17" s="48">
        <v>991</v>
      </c>
      <c r="AH17" s="48">
        <v>979</v>
      </c>
      <c r="AI17" s="48">
        <v>1023</v>
      </c>
      <c r="AJ17" s="48">
        <v>1119</v>
      </c>
      <c r="AK17" s="49">
        <f>SUM(AG17:AJ17)</f>
        <v>4112</v>
      </c>
      <c r="AM17" s="28"/>
      <c r="AN17" s="28"/>
    </row>
    <row r="18" spans="1:40" s="33" customFormat="1" ht="12" hidden="1" customHeight="1" outlineLevel="1" x14ac:dyDescent="0.15">
      <c r="A18" s="30"/>
      <c r="B18" s="44" t="s">
        <v>53</v>
      </c>
      <c r="C18" s="36"/>
      <c r="D18" s="36"/>
      <c r="E18" s="36"/>
      <c r="F18" s="36"/>
      <c r="G18" s="45"/>
      <c r="H18" s="36"/>
      <c r="I18" s="36"/>
      <c r="J18" s="36"/>
      <c r="K18" s="36"/>
      <c r="L18" s="45"/>
      <c r="M18" s="36"/>
      <c r="N18" s="36"/>
      <c r="O18" s="36"/>
      <c r="P18" s="36"/>
      <c r="Q18" s="45"/>
      <c r="R18" s="36">
        <f>Cont_Europe!R16</f>
        <v>579.10000000000014</v>
      </c>
      <c r="S18" s="36">
        <f>Cont_Europe!S16</f>
        <v>602.2999999999995</v>
      </c>
      <c r="T18" s="36">
        <f>Cont_Europe!T16</f>
        <v>641.50000000000068</v>
      </c>
      <c r="U18" s="36">
        <f>Cont_Europe!U16</f>
        <v>708.49999999999955</v>
      </c>
      <c r="V18" s="45">
        <f t="shared" ref="V18:V21" si="23">SUM(R18:U18)</f>
        <v>2531.3999999999996</v>
      </c>
      <c r="W18" s="36">
        <f>Cont_Europe!W16</f>
        <v>679.3</v>
      </c>
      <c r="X18" s="36">
        <f>Cont_Europe!X16</f>
        <v>655</v>
      </c>
      <c r="Y18" s="36">
        <f>Cont_Europe!Y16</f>
        <v>636.4999999999992</v>
      </c>
      <c r="Z18" s="36">
        <f>Cont_Europe!Z16</f>
        <v>740.60000000000014</v>
      </c>
      <c r="AA18" s="45">
        <f t="shared" ref="AA18:AA21" si="24">SUM(W18:Z18)</f>
        <v>2711.3999999999996</v>
      </c>
      <c r="AB18" s="36">
        <f>Cont_Europe!AB16</f>
        <v>682</v>
      </c>
      <c r="AC18" s="36">
        <f>Cont_Europe!AC16</f>
        <v>673</v>
      </c>
      <c r="AD18" s="36">
        <f>Cont_Europe!AD16</f>
        <v>690</v>
      </c>
      <c r="AE18" s="36">
        <f>Cont_Europe!AE16</f>
        <v>796</v>
      </c>
      <c r="AF18" s="45">
        <f t="shared" ref="AF18:AF21" si="25">SUM(AB18:AE18)</f>
        <v>2841</v>
      </c>
      <c r="AG18" s="36">
        <f>Cont_Europe!AG16</f>
        <v>719</v>
      </c>
      <c r="AH18" s="36">
        <f>Cont_Europe!AH16</f>
        <v>701</v>
      </c>
      <c r="AI18" s="36">
        <f>Cont_Europe!AI16</f>
        <v>729</v>
      </c>
      <c r="AJ18" s="36">
        <f>Cont_Europe!AJ16</f>
        <v>811</v>
      </c>
      <c r="AK18" s="45">
        <f t="shared" ref="AK18" si="26">SUM(AG18:AJ18)</f>
        <v>2960</v>
      </c>
      <c r="AM18" s="28"/>
      <c r="AN18" s="28"/>
    </row>
    <row r="19" spans="1:40" s="33" customFormat="1" ht="12" hidden="1" customHeight="1" outlineLevel="1" x14ac:dyDescent="0.15">
      <c r="A19" s="30"/>
      <c r="B19" s="44" t="s">
        <v>54</v>
      </c>
      <c r="C19" s="36"/>
      <c r="D19" s="36"/>
      <c r="E19" s="36"/>
      <c r="F19" s="36"/>
      <c r="G19" s="45"/>
      <c r="H19" s="36"/>
      <c r="I19" s="36"/>
      <c r="J19" s="36"/>
      <c r="K19" s="36"/>
      <c r="L19" s="45"/>
      <c r="M19" s="36"/>
      <c r="N19" s="36"/>
      <c r="O19" s="36"/>
      <c r="P19" s="36"/>
      <c r="Q19" s="45"/>
      <c r="R19" s="36">
        <v>0</v>
      </c>
      <c r="S19" s="36">
        <v>0</v>
      </c>
      <c r="T19" s="36">
        <v>0</v>
      </c>
      <c r="U19" s="36">
        <v>0</v>
      </c>
      <c r="V19" s="45">
        <v>0</v>
      </c>
      <c r="W19" s="36">
        <f>North_America!W17</f>
        <v>15.9</v>
      </c>
      <c r="X19" s="36">
        <f>North_America!X17</f>
        <v>47.099999999999994</v>
      </c>
      <c r="Y19" s="36">
        <f>North_America!Y17</f>
        <v>46.5</v>
      </c>
      <c r="Z19" s="36">
        <f>North_America!Z17</f>
        <v>50.600000000000023</v>
      </c>
      <c r="AA19" s="45">
        <f>North_America!AA17</f>
        <v>160.10000000000002</v>
      </c>
      <c r="AB19" s="36">
        <f>North_America!AB17</f>
        <v>51</v>
      </c>
      <c r="AC19" s="36">
        <f>North_America!AC17</f>
        <v>49</v>
      </c>
      <c r="AD19" s="36">
        <f>North_America!AD17</f>
        <v>48</v>
      </c>
      <c r="AE19" s="36">
        <f>North_America!AE17</f>
        <v>61</v>
      </c>
      <c r="AF19" s="45">
        <f>North_America!AF17</f>
        <v>209</v>
      </c>
      <c r="AG19" s="36">
        <f>North_America!AG17</f>
        <v>60</v>
      </c>
      <c r="AH19" s="36">
        <f>North_America!AH17</f>
        <v>54</v>
      </c>
      <c r="AI19" s="36">
        <f>North_America!AI17</f>
        <v>55</v>
      </c>
      <c r="AJ19" s="36">
        <f>North_America!AJ17</f>
        <v>63</v>
      </c>
      <c r="AK19" s="45">
        <f>North_America!AK17</f>
        <v>232</v>
      </c>
      <c r="AM19" s="28"/>
      <c r="AN19" s="28"/>
    </row>
    <row r="20" spans="1:40" s="33" customFormat="1" ht="12" hidden="1" customHeight="1" outlineLevel="1" x14ac:dyDescent="0.15">
      <c r="A20" s="30"/>
      <c r="B20" s="44" t="s">
        <v>55</v>
      </c>
      <c r="C20" s="36"/>
      <c r="D20" s="36"/>
      <c r="E20" s="36"/>
      <c r="F20" s="36"/>
      <c r="G20" s="45"/>
      <c r="H20" s="36"/>
      <c r="I20" s="36"/>
      <c r="J20" s="36"/>
      <c r="K20" s="36"/>
      <c r="L20" s="45"/>
      <c r="M20" s="36"/>
      <c r="N20" s="36"/>
      <c r="O20" s="36"/>
      <c r="P20" s="36"/>
      <c r="Q20" s="45"/>
      <c r="R20" s="36">
        <v>0</v>
      </c>
      <c r="S20" s="36">
        <v>0</v>
      </c>
      <c r="T20" s="36">
        <v>0</v>
      </c>
      <c r="U20" s="36">
        <v>0</v>
      </c>
      <c r="V20" s="45">
        <v>0</v>
      </c>
      <c r="W20" s="36">
        <f>United_Kingdom!W17</f>
        <v>127</v>
      </c>
      <c r="X20" s="36">
        <f>United_Kingdom!X17</f>
        <v>210.45019909717757</v>
      </c>
      <c r="Y20" s="36">
        <f>United_Kingdom!Y17</f>
        <v>194.83114696438724</v>
      </c>
      <c r="Z20" s="36">
        <f>United_Kingdom!Z17</f>
        <v>206.15079904303866</v>
      </c>
      <c r="AA20" s="45">
        <f t="shared" si="24"/>
        <v>738.43214510460348</v>
      </c>
      <c r="AB20" s="36">
        <f>United_Kingdom!AB17</f>
        <v>209</v>
      </c>
      <c r="AC20" s="36">
        <f>United_Kingdom!AC17</f>
        <v>211</v>
      </c>
      <c r="AD20" s="36">
        <f>United_Kingdom!AD17</f>
        <v>236</v>
      </c>
      <c r="AE20" s="36">
        <f>United_Kingdom!AE17</f>
        <v>253</v>
      </c>
      <c r="AF20" s="45">
        <f t="shared" si="25"/>
        <v>909</v>
      </c>
      <c r="AG20" s="36">
        <f>United_Kingdom!AG17</f>
        <v>218</v>
      </c>
      <c r="AH20" s="36">
        <f>United_Kingdom!AH17</f>
        <v>232</v>
      </c>
      <c r="AI20" s="36">
        <f>United_Kingdom!AI17</f>
        <v>250</v>
      </c>
      <c r="AJ20" s="36">
        <f>United_Kingdom!AJ17</f>
        <v>262</v>
      </c>
      <c r="AK20" s="45">
        <f t="shared" ref="AK20:AK21" si="27">SUM(AG20:AJ20)</f>
        <v>962</v>
      </c>
      <c r="AM20" s="28"/>
      <c r="AN20" s="28"/>
    </row>
    <row r="21" spans="1:40" s="33" customFormat="1" ht="12" hidden="1" customHeight="1" outlineLevel="1" x14ac:dyDescent="0.15">
      <c r="A21" s="30"/>
      <c r="B21" s="44" t="s">
        <v>63</v>
      </c>
      <c r="C21" s="36"/>
      <c r="D21" s="36"/>
      <c r="E21" s="36"/>
      <c r="F21" s="36"/>
      <c r="G21" s="45"/>
      <c r="H21" s="36"/>
      <c r="I21" s="36"/>
      <c r="J21" s="36"/>
      <c r="K21" s="36"/>
      <c r="L21" s="45"/>
      <c r="M21" s="36"/>
      <c r="N21" s="36"/>
      <c r="O21" s="36"/>
      <c r="P21" s="36"/>
      <c r="Q21" s="45"/>
      <c r="R21" s="36">
        <v>0</v>
      </c>
      <c r="S21" s="36">
        <v>0</v>
      </c>
      <c r="T21" s="36">
        <v>0.49999999999999978</v>
      </c>
      <c r="U21" s="36">
        <v>-0.5</v>
      </c>
      <c r="V21" s="45">
        <f t="shared" si="23"/>
        <v>0</v>
      </c>
      <c r="W21" s="36">
        <v>-0.7</v>
      </c>
      <c r="X21" s="36">
        <v>-1.7000000000000002</v>
      </c>
      <c r="Y21" s="36">
        <v>-2.0999999999999996</v>
      </c>
      <c r="Z21" s="36">
        <v>-2.9000000000000021</v>
      </c>
      <c r="AA21" s="45">
        <f t="shared" si="24"/>
        <v>-7.4000000000000021</v>
      </c>
      <c r="AB21" s="36">
        <v>-1</v>
      </c>
      <c r="AC21" s="36">
        <v>-5</v>
      </c>
      <c r="AD21" s="36">
        <v>-3</v>
      </c>
      <c r="AE21" s="36">
        <v>-6</v>
      </c>
      <c r="AF21" s="45">
        <f t="shared" si="25"/>
        <v>-15</v>
      </c>
      <c r="AG21" s="36">
        <v>-6</v>
      </c>
      <c r="AH21" s="36">
        <v>-8</v>
      </c>
      <c r="AI21" s="36">
        <v>-11</v>
      </c>
      <c r="AJ21" s="36">
        <v>-17</v>
      </c>
      <c r="AK21" s="45">
        <f t="shared" si="27"/>
        <v>-42</v>
      </c>
      <c r="AM21" s="28"/>
      <c r="AN21" s="28"/>
    </row>
    <row r="22" spans="1:40" s="43" customFormat="1" ht="12" customHeight="1" collapsed="1" x14ac:dyDescent="0.15">
      <c r="A22" s="38" t="s">
        <v>57</v>
      </c>
      <c r="B22" s="38"/>
      <c r="C22" s="39"/>
      <c r="D22" s="39"/>
      <c r="E22" s="39"/>
      <c r="F22" s="39"/>
      <c r="G22" s="40"/>
      <c r="H22" s="41">
        <f t="shared" ref="H22:AK22" si="28">(H17-C17)/C17</f>
        <v>-0.14723748915244439</v>
      </c>
      <c r="I22" s="41">
        <f t="shared" si="28"/>
        <v>-0.44467213114754134</v>
      </c>
      <c r="J22" s="41">
        <f t="shared" si="28"/>
        <v>0.44794050343249558</v>
      </c>
      <c r="K22" s="41">
        <f t="shared" si="28"/>
        <v>-0.13404507710557506</v>
      </c>
      <c r="L22" s="42">
        <f t="shared" si="28"/>
        <v>-7.0419637959407436E-2</v>
      </c>
      <c r="M22" s="41">
        <f t="shared" si="28"/>
        <v>3.7652645861601164E-2</v>
      </c>
      <c r="N22" s="41">
        <f t="shared" si="28"/>
        <v>1.534528202424883</v>
      </c>
      <c r="O22" s="41">
        <f t="shared" si="28"/>
        <v>0.15191623864085196</v>
      </c>
      <c r="P22" s="41">
        <f t="shared" si="28"/>
        <v>0.70876712328767022</v>
      </c>
      <c r="Q22" s="42">
        <f t="shared" si="28"/>
        <v>0.47045806594379225</v>
      </c>
      <c r="R22" s="41">
        <f t="shared" si="28"/>
        <v>0.89310232101994069</v>
      </c>
      <c r="S22" s="41">
        <f t="shared" si="28"/>
        <v>0.25270382695507437</v>
      </c>
      <c r="T22" s="41">
        <f t="shared" si="28"/>
        <v>0.1010118333047513</v>
      </c>
      <c r="U22" s="41">
        <f t="shared" si="28"/>
        <v>0.13516113516113767</v>
      </c>
      <c r="V22" s="42">
        <f t="shared" si="28"/>
        <v>0.26982693754702886</v>
      </c>
      <c r="W22" s="41">
        <f t="shared" si="28"/>
        <v>0.41805066940964453</v>
      </c>
      <c r="X22" s="41">
        <f t="shared" si="28"/>
        <v>0.51228656665644545</v>
      </c>
      <c r="Y22" s="41">
        <f t="shared" si="28"/>
        <v>0.36406720710963891</v>
      </c>
      <c r="Z22" s="41">
        <f t="shared" si="28"/>
        <v>0.40459152407208315</v>
      </c>
      <c r="AA22" s="42">
        <f t="shared" si="28"/>
        <v>0.42301702131615887</v>
      </c>
      <c r="AB22" s="41">
        <f t="shared" si="28"/>
        <v>0.14589364075485228</v>
      </c>
      <c r="AC22" s="41">
        <f t="shared" si="28"/>
        <v>1.8828344023881696E-2</v>
      </c>
      <c r="AD22" s="41">
        <f t="shared" si="28"/>
        <v>0.10878778648658266</v>
      </c>
      <c r="AE22" s="41">
        <f t="shared" si="28"/>
        <v>0.11016050372967949</v>
      </c>
      <c r="AF22" s="42">
        <f t="shared" si="28"/>
        <v>9.4878772130553721E-2</v>
      </c>
      <c r="AG22" s="41">
        <f t="shared" si="28"/>
        <v>5.3134962805526036E-2</v>
      </c>
      <c r="AH22" s="41">
        <f t="shared" si="28"/>
        <v>5.4956896551724137E-2</v>
      </c>
      <c r="AI22" s="41">
        <f t="shared" si="28"/>
        <v>5.3553038105046344E-2</v>
      </c>
      <c r="AJ22" s="41">
        <f t="shared" si="28"/>
        <v>1.358695652173913E-2</v>
      </c>
      <c r="AK22" s="42">
        <f t="shared" si="28"/>
        <v>4.2596348884381338E-2</v>
      </c>
    </row>
    <row r="23" spans="1:40" s="43" customFormat="1" ht="12" customHeight="1" x14ac:dyDescent="0.15">
      <c r="A23" s="38" t="s">
        <v>64</v>
      </c>
      <c r="B23" s="38"/>
      <c r="C23" s="39">
        <v>316.10000000000002</v>
      </c>
      <c r="D23" s="39">
        <v>309.20000000000016</v>
      </c>
      <c r="E23" s="39">
        <v>316.99999999999977</v>
      </c>
      <c r="F23" s="39">
        <v>368.79999999999995</v>
      </c>
      <c r="G23" s="40">
        <f t="shared" ref="G23" si="29">SUM(C23:F23)</f>
        <v>1311.1</v>
      </c>
      <c r="H23" s="39">
        <v>266.8</v>
      </c>
      <c r="I23" s="39">
        <v>161.99999999999997</v>
      </c>
      <c r="J23" s="39">
        <v>465.00000000000011</v>
      </c>
      <c r="K23" s="39">
        <v>330.90000000000009</v>
      </c>
      <c r="L23" s="40">
        <f t="shared" ref="L23" si="30">SUM(H23:K23)</f>
        <v>1224.7000000000003</v>
      </c>
      <c r="M23" s="39">
        <v>278.8</v>
      </c>
      <c r="N23" s="39">
        <v>447.20000000000022</v>
      </c>
      <c r="O23" s="39">
        <v>540.69999999999959</v>
      </c>
      <c r="P23" s="39">
        <v>578.59999999999991</v>
      </c>
      <c r="Q23" s="40">
        <f t="shared" ref="Q23" si="31">SUM(M23:P23)</f>
        <v>1845.2999999999997</v>
      </c>
      <c r="R23" s="39">
        <v>540.69999999999993</v>
      </c>
      <c r="S23" s="39">
        <v>559.6</v>
      </c>
      <c r="T23" s="39">
        <v>597.59999999999991</v>
      </c>
      <c r="U23" s="39">
        <v>656.60000000000127</v>
      </c>
      <c r="V23" s="40">
        <f t="shared" ref="V23" si="32">SUM(R23:U23)</f>
        <v>2354.5000000000009</v>
      </c>
      <c r="W23" s="39">
        <v>763.19314265512503</v>
      </c>
      <c r="X23" s="39">
        <v>824.55019909717726</v>
      </c>
      <c r="Y23" s="39">
        <v>790.13114696438811</v>
      </c>
      <c r="Z23" s="39">
        <v>895.65079904303661</v>
      </c>
      <c r="AA23" s="40">
        <f>SUM(W23:Z23)</f>
        <v>3273.5252877597268</v>
      </c>
      <c r="AB23" s="39">
        <v>852</v>
      </c>
      <c r="AC23" s="39">
        <v>843</v>
      </c>
      <c r="AD23" s="39">
        <v>887</v>
      </c>
      <c r="AE23" s="39">
        <v>999</v>
      </c>
      <c r="AF23" s="40">
        <f>SUM(AB23:AE23)</f>
        <v>3581</v>
      </c>
      <c r="AG23" s="39">
        <v>900</v>
      </c>
      <c r="AH23" s="39">
        <v>893</v>
      </c>
      <c r="AI23" s="39">
        <v>939</v>
      </c>
      <c r="AJ23" s="39">
        <v>1021</v>
      </c>
      <c r="AK23" s="40">
        <f>SUM(AG23:AJ23)</f>
        <v>3753</v>
      </c>
      <c r="AL23" s="62"/>
    </row>
    <row r="24" spans="1:40" s="10" customFormat="1" ht="12" customHeight="1" x14ac:dyDescent="0.15">
      <c r="A24" s="38"/>
      <c r="B24" s="38"/>
      <c r="C24" s="39"/>
      <c r="D24" s="39"/>
      <c r="E24" s="39"/>
      <c r="F24" s="39"/>
      <c r="G24" s="40">
        <f t="shared" ref="G24:G26" si="33">SUM(C24:F24)</f>
        <v>0</v>
      </c>
      <c r="H24" s="51"/>
      <c r="I24" s="51"/>
      <c r="J24" s="51"/>
      <c r="K24" s="51"/>
      <c r="L24" s="52"/>
      <c r="M24" s="51"/>
      <c r="N24" s="51"/>
      <c r="O24" s="51"/>
      <c r="P24" s="51"/>
      <c r="Q24" s="52"/>
      <c r="R24" s="51"/>
      <c r="S24" s="51"/>
      <c r="T24" s="51"/>
      <c r="U24" s="51"/>
      <c r="V24" s="52"/>
      <c r="W24" s="51"/>
      <c r="X24" s="51"/>
      <c r="Y24" s="51"/>
      <c r="Z24" s="51"/>
      <c r="AA24" s="52"/>
      <c r="AB24" s="51"/>
      <c r="AC24" s="51"/>
      <c r="AD24" s="51"/>
      <c r="AE24" s="51"/>
      <c r="AF24" s="52"/>
      <c r="AG24" s="51"/>
      <c r="AH24" s="51"/>
      <c r="AI24" s="51"/>
      <c r="AJ24" s="51"/>
      <c r="AK24" s="52"/>
    </row>
    <row r="25" spans="1:40" s="10" customFormat="1" ht="12" customHeight="1" x14ac:dyDescent="0.15">
      <c r="A25" s="44" t="s">
        <v>65</v>
      </c>
      <c r="B25" s="38"/>
      <c r="C25" s="54">
        <v>15</v>
      </c>
      <c r="D25" s="54">
        <v>-11.399999999999999</v>
      </c>
      <c r="E25" s="54">
        <v>3.8999999999999986</v>
      </c>
      <c r="F25" s="54">
        <v>5</v>
      </c>
      <c r="G25" s="55">
        <f t="shared" si="33"/>
        <v>12.5</v>
      </c>
      <c r="H25" s="54">
        <v>12.1</v>
      </c>
      <c r="I25" s="54">
        <v>9.4</v>
      </c>
      <c r="J25" s="54">
        <v>11.299999999999999</v>
      </c>
      <c r="K25" s="54">
        <v>63.999999999999993</v>
      </c>
      <c r="L25" s="55">
        <f t="shared" ref="L25:L26" si="34">SUM(H25:K25)</f>
        <v>96.799999999999983</v>
      </c>
      <c r="M25" s="54">
        <v>82</v>
      </c>
      <c r="N25" s="54">
        <v>105.5</v>
      </c>
      <c r="O25" s="54">
        <v>69.5</v>
      </c>
      <c r="P25" s="54">
        <v>99.800000000000011</v>
      </c>
      <c r="Q25" s="55">
        <f t="shared" ref="Q25:Q26" si="35">SUM(M25:P25)</f>
        <v>356.8</v>
      </c>
      <c r="R25" s="54">
        <v>68.400000000000006</v>
      </c>
      <c r="S25" s="54">
        <v>69.499999999999972</v>
      </c>
      <c r="T25" s="54">
        <v>73.599999999999994</v>
      </c>
      <c r="U25" s="54">
        <v>80.500000000000028</v>
      </c>
      <c r="V25" s="55">
        <f t="shared" ref="V25:V26" si="36">SUM(R25:U25)</f>
        <v>292</v>
      </c>
      <c r="W25" s="54">
        <v>73</v>
      </c>
      <c r="X25" s="54">
        <v>76.400000000000006</v>
      </c>
      <c r="Y25" s="54">
        <v>72.699999999999989</v>
      </c>
      <c r="Z25" s="54">
        <v>92.1</v>
      </c>
      <c r="AA25" s="55">
        <f>SUM(W25:Z25)</f>
        <v>314.2</v>
      </c>
      <c r="AB25" s="54">
        <v>77</v>
      </c>
      <c r="AC25" s="54">
        <v>75</v>
      </c>
      <c r="AD25" s="54">
        <v>71</v>
      </c>
      <c r="AE25" s="54">
        <v>85</v>
      </c>
      <c r="AF25" s="55">
        <f>SUM(AB25:AE25)</f>
        <v>308</v>
      </c>
      <c r="AG25" s="54">
        <v>66</v>
      </c>
      <c r="AH25" s="54">
        <v>61</v>
      </c>
      <c r="AI25" s="54">
        <v>69</v>
      </c>
      <c r="AJ25" s="54">
        <v>70</v>
      </c>
      <c r="AK25" s="55">
        <f>SUM(AG25:AJ25)</f>
        <v>266</v>
      </c>
    </row>
    <row r="26" spans="1:40" s="10" customFormat="1" ht="12" customHeight="1" x14ac:dyDescent="0.15">
      <c r="A26" s="44" t="s">
        <v>66</v>
      </c>
      <c r="B26" s="38"/>
      <c r="C26" s="54">
        <v>-173.75454921892219</v>
      </c>
      <c r="D26" s="54">
        <v>-179.44635400192811</v>
      </c>
      <c r="E26" s="54">
        <v>-185.02483884007728</v>
      </c>
      <c r="F26" s="54">
        <v>-217.37265372594374</v>
      </c>
      <c r="G26" s="55">
        <f t="shared" si="33"/>
        <v>-755.59839578687138</v>
      </c>
      <c r="H26" s="54">
        <v>-153.77334496097501</v>
      </c>
      <c r="I26" s="54">
        <v>-102.52188651488538</v>
      </c>
      <c r="J26" s="54">
        <v>-208.55035386841521</v>
      </c>
      <c r="K26" s="54">
        <v>-189.30934196049805</v>
      </c>
      <c r="L26" s="55">
        <f t="shared" si="34"/>
        <v>-654.15492730477365</v>
      </c>
      <c r="M26" s="54">
        <v>-142.36171250033371</v>
      </c>
      <c r="N26" s="54">
        <v>-220.54254411219588</v>
      </c>
      <c r="O26" s="54">
        <v>-247.26973790736344</v>
      </c>
      <c r="P26" s="54">
        <v>-270.21012219778879</v>
      </c>
      <c r="Q26" s="55">
        <f t="shared" si="35"/>
        <v>-880.38411671768188</v>
      </c>
      <c r="R26" s="54">
        <v>-246.72847619880793</v>
      </c>
      <c r="S26" s="54">
        <v>-255.08907150097218</v>
      </c>
      <c r="T26" s="54">
        <v>-264.07201863325884</v>
      </c>
      <c r="U26" s="54">
        <v>-323.77886106560959</v>
      </c>
      <c r="V26" s="55">
        <f t="shared" si="36"/>
        <v>-1089.6684273986484</v>
      </c>
      <c r="W26" s="54">
        <v>-371.39309636575149</v>
      </c>
      <c r="X26" s="54">
        <v>-425.13200666805596</v>
      </c>
      <c r="Y26" s="54">
        <v>-416.66034596657767</v>
      </c>
      <c r="Z26" s="54">
        <v>-498.01455099961476</v>
      </c>
      <c r="AA26" s="55">
        <f t="shared" ref="AA26" si="37">SUM(W26:Z26)</f>
        <v>-1711.2</v>
      </c>
      <c r="AB26" s="54">
        <v>-460</v>
      </c>
      <c r="AC26" s="54">
        <v>-431</v>
      </c>
      <c r="AD26" s="54">
        <v>-469</v>
      </c>
      <c r="AE26" s="54">
        <v>-513</v>
      </c>
      <c r="AF26" s="55">
        <f t="shared" ref="AF26" si="38">SUM(AB26:AE26)</f>
        <v>-1873</v>
      </c>
      <c r="AG26" s="54">
        <v>-467</v>
      </c>
      <c r="AH26" s="54">
        <v>-468</v>
      </c>
      <c r="AI26" s="54">
        <v>-476</v>
      </c>
      <c r="AJ26" s="54">
        <v>-540</v>
      </c>
      <c r="AK26" s="55">
        <f t="shared" ref="AK26" si="39">SUM(AG26:AJ26)</f>
        <v>-1951</v>
      </c>
      <c r="AM26" s="63"/>
    </row>
    <row r="27" spans="1:40" s="10" customFormat="1" ht="12" customHeight="1" x14ac:dyDescent="0.15">
      <c r="A27" s="44" t="s">
        <v>67</v>
      </c>
      <c r="B27" s="38"/>
      <c r="C27" s="54">
        <v>-19.5</v>
      </c>
      <c r="D27" s="54">
        <v>-25.5</v>
      </c>
      <c r="E27" s="54">
        <v>-19.299999999999997</v>
      </c>
      <c r="F27" s="54">
        <v>-28.100000000000009</v>
      </c>
      <c r="G27" s="55">
        <f t="shared" ref="G27:G28" si="40">SUM(C27:F27)</f>
        <v>-92.4</v>
      </c>
      <c r="H27" s="54">
        <v>-19.2</v>
      </c>
      <c r="I27" s="54">
        <v>-16.099999999999998</v>
      </c>
      <c r="J27" s="54">
        <v>-36.400000000000006</v>
      </c>
      <c r="K27" s="54">
        <v>-53.2</v>
      </c>
      <c r="L27" s="55">
        <f t="shared" ref="L27:L28" si="41">SUM(H27:K27)</f>
        <v>-124.9</v>
      </c>
      <c r="M27" s="54">
        <v>-40</v>
      </c>
      <c r="N27" s="54">
        <v>-57.8</v>
      </c>
      <c r="O27" s="54">
        <v>-46.100000000000009</v>
      </c>
      <c r="P27" s="54">
        <v>-71.399999999999991</v>
      </c>
      <c r="Q27" s="55">
        <f t="shared" ref="Q27:Q28" si="42">SUM(M27:P27)</f>
        <v>-215.3</v>
      </c>
      <c r="R27" s="54">
        <v>-49</v>
      </c>
      <c r="S27" s="54">
        <v>-55.900000000000006</v>
      </c>
      <c r="T27" s="54">
        <v>-52.399999999999977</v>
      </c>
      <c r="U27" s="54">
        <v>-86.500000000000028</v>
      </c>
      <c r="V27" s="55">
        <f t="shared" ref="V27:V28" si="43">SUM(R27:U27)</f>
        <v>-243.8</v>
      </c>
      <c r="W27" s="54">
        <v>-80.400000000000006</v>
      </c>
      <c r="X27" s="54">
        <v>-95.4</v>
      </c>
      <c r="Y27" s="54">
        <v>-102.29999999999995</v>
      </c>
      <c r="Z27" s="54">
        <v>-117.5</v>
      </c>
      <c r="AA27" s="55">
        <f>SUM(W27:Z27)</f>
        <v>-395.59999999999997</v>
      </c>
      <c r="AB27" s="54">
        <v>-110</v>
      </c>
      <c r="AC27" s="54">
        <v>-139</v>
      </c>
      <c r="AD27" s="54">
        <v>-132</v>
      </c>
      <c r="AE27" s="54">
        <v>-154</v>
      </c>
      <c r="AF27" s="55">
        <f>SUM(AB27:AE27)</f>
        <v>-535</v>
      </c>
      <c r="AG27" s="54">
        <v>-146</v>
      </c>
      <c r="AH27" s="54">
        <v>-161</v>
      </c>
      <c r="AI27" s="54">
        <v>-159</v>
      </c>
      <c r="AJ27" s="54">
        <v>-207</v>
      </c>
      <c r="AK27" s="55">
        <f>SUM(AG27:AJ27)</f>
        <v>-673</v>
      </c>
      <c r="AM27" s="63"/>
    </row>
    <row r="28" spans="1:40" s="10" customFormat="1" ht="12" customHeight="1" x14ac:dyDescent="0.15">
      <c r="A28" s="44" t="s">
        <v>68</v>
      </c>
      <c r="B28" s="38"/>
      <c r="C28" s="54">
        <v>-36.7454507810778</v>
      </c>
      <c r="D28" s="54">
        <v>-26.353645998071904</v>
      </c>
      <c r="E28" s="54">
        <v>-39.775161159922703</v>
      </c>
      <c r="F28" s="54">
        <v>-48.227346274056295</v>
      </c>
      <c r="G28" s="55">
        <f t="shared" si="40"/>
        <v>-151.1016042131287</v>
      </c>
      <c r="H28" s="54">
        <v>-34.526655039025002</v>
      </c>
      <c r="I28" s="54">
        <v>-45.578113485114599</v>
      </c>
      <c r="J28" s="54">
        <v>-99.449646131584814</v>
      </c>
      <c r="K28" s="54">
        <v>-114.09065803950199</v>
      </c>
      <c r="L28" s="55">
        <f t="shared" si="41"/>
        <v>-293.64507269522642</v>
      </c>
      <c r="M28" s="54">
        <v>-91.938287499666302</v>
      </c>
      <c r="N28" s="54">
        <v>-90.45745588780413</v>
      </c>
      <c r="O28" s="54">
        <v>-95.930262092636468</v>
      </c>
      <c r="P28" s="54">
        <v>-101.38987780221125</v>
      </c>
      <c r="Q28" s="55">
        <f t="shared" si="42"/>
        <v>-379.71588328231815</v>
      </c>
      <c r="R28" s="54">
        <v>-104.17152380119211</v>
      </c>
      <c r="S28" s="54">
        <v>-102.2109284990278</v>
      </c>
      <c r="T28" s="54">
        <v>-106.72798136674112</v>
      </c>
      <c r="U28" s="54">
        <v>-130.92113893439043</v>
      </c>
      <c r="V28" s="55">
        <f t="shared" si="43"/>
        <v>-444.03157260135151</v>
      </c>
      <c r="W28" s="54">
        <v>-145.30004628937354</v>
      </c>
      <c r="X28" s="54">
        <v>-156.71819242912125</v>
      </c>
      <c r="Y28" s="54">
        <v>-166.77080099780983</v>
      </c>
      <c r="Z28" s="54">
        <v>-176.33624804342281</v>
      </c>
      <c r="AA28" s="55">
        <f t="shared" ref="AA28" si="44">SUM(W28:Z28)</f>
        <v>-645.12528775972737</v>
      </c>
      <c r="AB28" s="54">
        <v>-185</v>
      </c>
      <c r="AC28" s="54">
        <v>-164</v>
      </c>
      <c r="AD28" s="54">
        <v>-171</v>
      </c>
      <c r="AE28" s="54">
        <v>-199</v>
      </c>
      <c r="AF28" s="55">
        <f t="shared" ref="AF28" si="45">SUM(AB28:AE28)</f>
        <v>-719</v>
      </c>
      <c r="AG28" s="54">
        <v>-202</v>
      </c>
      <c r="AH28" s="54">
        <v>-197</v>
      </c>
      <c r="AI28" s="54">
        <v>-209</v>
      </c>
      <c r="AJ28" s="54">
        <v>-194</v>
      </c>
      <c r="AK28" s="55">
        <f t="shared" ref="AK28" si="46">SUM(AG28:AJ28)</f>
        <v>-802</v>
      </c>
      <c r="AM28" s="63"/>
    </row>
    <row r="29" spans="1:40" s="10" customFormat="1" ht="12" customHeight="1" x14ac:dyDescent="0.15">
      <c r="A29" s="44" t="s">
        <v>69</v>
      </c>
      <c r="B29" s="38"/>
      <c r="C29" s="54">
        <v>31</v>
      </c>
      <c r="D29" s="54">
        <v>26</v>
      </c>
      <c r="E29" s="54">
        <v>33.599999999999994</v>
      </c>
      <c r="F29" s="54">
        <v>29.800000000000011</v>
      </c>
      <c r="G29" s="55">
        <f t="shared" ref="G29:G30" si="47">SUM(C29:F29)</f>
        <v>120.4</v>
      </c>
      <c r="H29" s="54">
        <v>10.8</v>
      </c>
      <c r="I29" s="54">
        <v>21.900000000000002</v>
      </c>
      <c r="J29" s="54">
        <v>23.499999999999996</v>
      </c>
      <c r="K29" s="54">
        <v>23.299999999999994</v>
      </c>
      <c r="L29" s="55">
        <f t="shared" ref="L29:L30" si="48">SUM(H29:K29)</f>
        <v>79.5</v>
      </c>
      <c r="M29" s="54">
        <v>19</v>
      </c>
      <c r="N29" s="54">
        <v>21.4</v>
      </c>
      <c r="O29" s="54">
        <v>18.200000000000003</v>
      </c>
      <c r="P29" s="54">
        <v>20.499999999999993</v>
      </c>
      <c r="Q29" s="55">
        <f t="shared" ref="Q29:Q30" si="49">SUM(M29:P29)</f>
        <v>79.099999999999994</v>
      </c>
      <c r="R29" s="54">
        <v>19.8</v>
      </c>
      <c r="S29" s="54">
        <v>17.7</v>
      </c>
      <c r="T29" s="54">
        <v>18.899999999999995</v>
      </c>
      <c r="U29" s="54">
        <v>30.000000000000011</v>
      </c>
      <c r="V29" s="55">
        <f t="shared" ref="V29:V30" si="50">SUM(R29:U29)</f>
        <v>86.4</v>
      </c>
      <c r="W29" s="54">
        <v>32.299999999999997</v>
      </c>
      <c r="X29" s="54">
        <v>47.2</v>
      </c>
      <c r="Y29" s="54">
        <v>48.099999999999994</v>
      </c>
      <c r="Z29" s="54">
        <v>42.099999999999994</v>
      </c>
      <c r="AA29" s="55">
        <f>SUM(W29:Z29)</f>
        <v>169.7</v>
      </c>
      <c r="AB29" s="54">
        <v>46</v>
      </c>
      <c r="AC29" s="54">
        <v>53</v>
      </c>
      <c r="AD29" s="54">
        <v>89</v>
      </c>
      <c r="AE29" s="54">
        <v>75</v>
      </c>
      <c r="AF29" s="55">
        <f>SUM(AB29:AE29)</f>
        <v>263</v>
      </c>
      <c r="AG29" s="54">
        <v>61</v>
      </c>
      <c r="AH29" s="54">
        <v>80</v>
      </c>
      <c r="AI29" s="54">
        <v>53</v>
      </c>
      <c r="AJ29" s="54">
        <v>169</v>
      </c>
      <c r="AK29" s="55">
        <f>SUM(AG29:AJ29)</f>
        <v>363</v>
      </c>
      <c r="AM29" s="50"/>
      <c r="AN29" s="50"/>
    </row>
    <row r="30" spans="1:40" s="29" customFormat="1" ht="12" customHeight="1" x14ac:dyDescent="0.15">
      <c r="A30" s="47" t="s">
        <v>70</v>
      </c>
      <c r="B30" s="47"/>
      <c r="C30" s="48">
        <v>161.70000000000005</v>
      </c>
      <c r="D30" s="48">
        <v>124.90000000000015</v>
      </c>
      <c r="E30" s="48">
        <v>142.99999999999977</v>
      </c>
      <c r="F30" s="48">
        <v>162.59999999999997</v>
      </c>
      <c r="G30" s="49">
        <f t="shared" si="47"/>
        <v>592.19999999999993</v>
      </c>
      <c r="H30" s="48">
        <v>110.20000000000002</v>
      </c>
      <c r="I30" s="48">
        <v>56.800000000000011</v>
      </c>
      <c r="J30" s="48">
        <v>196.60000000000014</v>
      </c>
      <c r="K30" s="48">
        <v>95.700000000000102</v>
      </c>
      <c r="L30" s="49">
        <f t="shared" si="48"/>
        <v>459.30000000000024</v>
      </c>
      <c r="M30" s="48">
        <v>132.6</v>
      </c>
      <c r="N30" s="48">
        <v>238.90000000000023</v>
      </c>
      <c r="O30" s="48">
        <v>281.49999999999949</v>
      </c>
      <c r="P30" s="48">
        <v>300.99999999999983</v>
      </c>
      <c r="Q30" s="49">
        <f t="shared" si="49"/>
        <v>953.99999999999955</v>
      </c>
      <c r="R30" s="48">
        <v>267.39999999999992</v>
      </c>
      <c r="S30" s="48">
        <v>276.3</v>
      </c>
      <c r="T30" s="48">
        <v>311.29999999999984</v>
      </c>
      <c r="U30" s="48">
        <v>277.30000000000132</v>
      </c>
      <c r="V30" s="49">
        <f t="shared" si="50"/>
        <v>1132.3000000000011</v>
      </c>
      <c r="W30" s="48">
        <v>329.40000000000003</v>
      </c>
      <c r="X30" s="48">
        <v>357.20000000000005</v>
      </c>
      <c r="Y30" s="48">
        <v>310.80000000000052</v>
      </c>
      <c r="Z30" s="48">
        <v>336.79999999999916</v>
      </c>
      <c r="AA30" s="49">
        <f>SUM(W30:Z30)</f>
        <v>1334.1999999999998</v>
      </c>
      <c r="AB30" s="48">
        <v>309</v>
      </c>
      <c r="AC30" s="48">
        <v>322</v>
      </c>
      <c r="AD30" s="48">
        <v>359</v>
      </c>
      <c r="AE30" s="48">
        <v>398</v>
      </c>
      <c r="AF30" s="49">
        <f>SUM(AB30:AE30)</f>
        <v>1388</v>
      </c>
      <c r="AG30" s="48">
        <v>303</v>
      </c>
      <c r="AH30" s="48">
        <v>294</v>
      </c>
      <c r="AI30" s="48">
        <v>301</v>
      </c>
      <c r="AJ30" s="48">
        <v>417</v>
      </c>
      <c r="AK30" s="49">
        <f>SUM(AG30:AJ30)</f>
        <v>1315</v>
      </c>
      <c r="AM30" s="28"/>
    </row>
    <row r="31" spans="1:40" s="68" customFormat="1" ht="12" customHeight="1" x14ac:dyDescent="0.15">
      <c r="A31" s="64" t="s">
        <v>71</v>
      </c>
      <c r="B31" s="385"/>
      <c r="C31" s="65">
        <f>C32-C30</f>
        <v>-10.400000000000006</v>
      </c>
      <c r="D31" s="65">
        <f t="shared" ref="D31:AK31" si="51">D32-D30</f>
        <v>10.300000000000011</v>
      </c>
      <c r="E31" s="65">
        <f t="shared" si="51"/>
        <v>0.30000000000001137</v>
      </c>
      <c r="F31" s="65">
        <f t="shared" si="51"/>
        <v>10.800000000000011</v>
      </c>
      <c r="G31" s="66">
        <f t="shared" si="51"/>
        <v>11.000000000000114</v>
      </c>
      <c r="H31" s="65">
        <f t="shared" si="51"/>
        <v>28.199999999999989</v>
      </c>
      <c r="I31" s="65">
        <f t="shared" si="51"/>
        <v>0.20000000000000284</v>
      </c>
      <c r="J31" s="65">
        <f t="shared" si="51"/>
        <v>7.0999999999999943</v>
      </c>
      <c r="K31" s="65">
        <f t="shared" si="51"/>
        <v>43.300000000000011</v>
      </c>
      <c r="L31" s="66">
        <f t="shared" si="51"/>
        <v>78.800000000000011</v>
      </c>
      <c r="M31" s="65">
        <f t="shared" si="51"/>
        <v>11.800000000000011</v>
      </c>
      <c r="N31" s="65">
        <f t="shared" si="51"/>
        <v>0.40000000000000568</v>
      </c>
      <c r="O31" s="65">
        <f t="shared" si="51"/>
        <v>8.8999999999999773</v>
      </c>
      <c r="P31" s="65">
        <f t="shared" si="51"/>
        <v>-8.3000000000000114</v>
      </c>
      <c r="Q31" s="66">
        <f t="shared" si="51"/>
        <v>12.799999999999955</v>
      </c>
      <c r="R31" s="65">
        <f t="shared" si="51"/>
        <v>2.5</v>
      </c>
      <c r="S31" s="65">
        <f t="shared" si="51"/>
        <v>6.6999999999999886</v>
      </c>
      <c r="T31" s="65">
        <f t="shared" si="51"/>
        <v>5.3999999999999773</v>
      </c>
      <c r="U31" s="65">
        <f t="shared" si="51"/>
        <v>20.5</v>
      </c>
      <c r="V31" s="66">
        <f t="shared" si="51"/>
        <v>35.099999999999909</v>
      </c>
      <c r="W31" s="65">
        <f t="shared" si="51"/>
        <v>17.300000000000011</v>
      </c>
      <c r="X31" s="65">
        <f t="shared" si="51"/>
        <v>23.800000000000011</v>
      </c>
      <c r="Y31" s="65">
        <f t="shared" si="51"/>
        <v>57.600000000000023</v>
      </c>
      <c r="Z31" s="65">
        <f t="shared" si="51"/>
        <v>51.699999999999989</v>
      </c>
      <c r="AA31" s="66">
        <f t="shared" si="51"/>
        <v>150.39999999999986</v>
      </c>
      <c r="AB31" s="65">
        <f t="shared" si="51"/>
        <v>42</v>
      </c>
      <c r="AC31" s="65">
        <f t="shared" si="51"/>
        <v>13</v>
      </c>
      <c r="AD31" s="65">
        <f t="shared" si="51"/>
        <v>47</v>
      </c>
      <c r="AE31" s="65">
        <f t="shared" si="51"/>
        <v>37</v>
      </c>
      <c r="AF31" s="66">
        <f t="shared" si="51"/>
        <v>139</v>
      </c>
      <c r="AG31" s="67">
        <f t="shared" si="51"/>
        <v>55</v>
      </c>
      <c r="AH31" s="65">
        <f t="shared" si="51"/>
        <v>61</v>
      </c>
      <c r="AI31" s="65">
        <f t="shared" si="51"/>
        <v>73</v>
      </c>
      <c r="AJ31" s="65">
        <f t="shared" si="51"/>
        <v>80</v>
      </c>
      <c r="AK31" s="66">
        <f t="shared" si="51"/>
        <v>269</v>
      </c>
      <c r="AM31" s="28"/>
    </row>
    <row r="32" spans="1:40" s="10" customFormat="1" ht="12" customHeight="1" x14ac:dyDescent="0.15">
      <c r="A32" s="69" t="s">
        <v>72</v>
      </c>
      <c r="B32" s="69"/>
      <c r="C32" s="70">
        <v>151.30000000000004</v>
      </c>
      <c r="D32" s="70">
        <v>135.20000000000016</v>
      </c>
      <c r="E32" s="70">
        <v>143.29999999999978</v>
      </c>
      <c r="F32" s="70">
        <v>173.39999999999998</v>
      </c>
      <c r="G32" s="71">
        <f t="shared" ref="G32" si="52">SUM(C32:F32)</f>
        <v>603.20000000000005</v>
      </c>
      <c r="H32" s="70">
        <v>138.4</v>
      </c>
      <c r="I32" s="70">
        <v>57.000000000000014</v>
      </c>
      <c r="J32" s="70">
        <v>203.70000000000013</v>
      </c>
      <c r="K32" s="70">
        <v>139.00000000000011</v>
      </c>
      <c r="L32" s="71">
        <f t="shared" ref="L32" si="53">SUM(H32:K32)</f>
        <v>538.10000000000025</v>
      </c>
      <c r="M32" s="70">
        <v>144.4</v>
      </c>
      <c r="N32" s="70">
        <v>239.30000000000024</v>
      </c>
      <c r="O32" s="70">
        <v>290.39999999999947</v>
      </c>
      <c r="P32" s="70">
        <v>292.69999999999982</v>
      </c>
      <c r="Q32" s="71">
        <f t="shared" ref="Q32" si="54">SUM(M32:P32)</f>
        <v>966.7999999999995</v>
      </c>
      <c r="R32" s="70">
        <v>269.89999999999992</v>
      </c>
      <c r="S32" s="70">
        <v>283</v>
      </c>
      <c r="T32" s="70">
        <v>316.69999999999982</v>
      </c>
      <c r="U32" s="70">
        <v>297.80000000000132</v>
      </c>
      <c r="V32" s="71">
        <f t="shared" ref="V32" si="55">SUM(R32:U32)</f>
        <v>1167.400000000001</v>
      </c>
      <c r="W32" s="70">
        <v>346.70000000000005</v>
      </c>
      <c r="X32" s="70">
        <v>381.00000000000006</v>
      </c>
      <c r="Y32" s="70">
        <v>368.40000000000055</v>
      </c>
      <c r="Z32" s="70">
        <v>388.49999999999915</v>
      </c>
      <c r="AA32" s="71">
        <f>SUM(W32:Z32)</f>
        <v>1484.5999999999997</v>
      </c>
      <c r="AB32" s="70">
        <v>351</v>
      </c>
      <c r="AC32" s="70">
        <v>335</v>
      </c>
      <c r="AD32" s="70">
        <v>406</v>
      </c>
      <c r="AE32" s="70">
        <v>435</v>
      </c>
      <c r="AF32" s="71">
        <f>SUM(AB32:AE32)</f>
        <v>1527</v>
      </c>
      <c r="AG32" s="70">
        <v>358</v>
      </c>
      <c r="AH32" s="70">
        <v>355</v>
      </c>
      <c r="AI32" s="70">
        <v>374</v>
      </c>
      <c r="AJ32" s="70">
        <v>497</v>
      </c>
      <c r="AK32" s="71">
        <f>SUM(AG32:AJ32)</f>
        <v>1584</v>
      </c>
      <c r="AL32" s="50"/>
      <c r="AM32" s="28"/>
      <c r="AN32" s="72"/>
    </row>
    <row r="33" spans="1:41" s="33" customFormat="1" ht="12" hidden="1" customHeight="1" outlineLevel="1" x14ac:dyDescent="0.15">
      <c r="A33" s="30"/>
      <c r="B33" s="44" t="s">
        <v>53</v>
      </c>
      <c r="C33" s="36"/>
      <c r="D33" s="36"/>
      <c r="E33" s="36"/>
      <c r="F33" s="36"/>
      <c r="G33" s="45"/>
      <c r="H33" s="36"/>
      <c r="I33" s="36"/>
      <c r="J33" s="36"/>
      <c r="K33" s="36"/>
      <c r="L33" s="45"/>
      <c r="M33" s="36"/>
      <c r="N33" s="36"/>
      <c r="O33" s="36"/>
      <c r="P33" s="36"/>
      <c r="Q33" s="45"/>
      <c r="R33" s="36">
        <f>Cont_Europe!R27</f>
        <v>272.10000000000008</v>
      </c>
      <c r="S33" s="36">
        <f>Cont_Europe!S27</f>
        <v>285.59999999999957</v>
      </c>
      <c r="T33" s="36">
        <f>Cont_Europe!T27</f>
        <v>317.90000000000077</v>
      </c>
      <c r="U33" s="36">
        <f>Cont_Europe!U27</f>
        <v>299.39999999999947</v>
      </c>
      <c r="V33" s="45">
        <f t="shared" ref="V33:V37" si="56">SUM(R33:U33)</f>
        <v>1174.9999999999998</v>
      </c>
      <c r="W33" s="36">
        <f>Cont_Europe!W27</f>
        <v>311.69999999999993</v>
      </c>
      <c r="X33" s="36">
        <f>Cont_Europe!X27</f>
        <v>293.60000000000002</v>
      </c>
      <c r="Y33" s="36">
        <f>Cont_Europe!Y27</f>
        <v>289.29999999999922</v>
      </c>
      <c r="Z33" s="36">
        <f>Cont_Europe!Z27</f>
        <v>323.50000000000017</v>
      </c>
      <c r="AA33" s="45">
        <f t="shared" ref="AA33:AA37" si="57">SUM(W33:Z33)</f>
        <v>1218.0999999999995</v>
      </c>
      <c r="AB33" s="36">
        <f>Cont_Europe!AB27</f>
        <v>303</v>
      </c>
      <c r="AC33" s="36">
        <f>Cont_Europe!AC27</f>
        <v>298</v>
      </c>
      <c r="AD33" s="36">
        <f>Cont_Europe!AD27</f>
        <v>325</v>
      </c>
      <c r="AE33" s="36">
        <f>Cont_Europe!AE27</f>
        <v>361</v>
      </c>
      <c r="AF33" s="45">
        <f t="shared" ref="AF33:AF37" si="58">SUM(AB33:AE33)</f>
        <v>1287</v>
      </c>
      <c r="AG33" s="36">
        <f>Cont_Europe!AG27</f>
        <v>317</v>
      </c>
      <c r="AH33" s="36">
        <f>Cont_Europe!AH27</f>
        <v>303</v>
      </c>
      <c r="AI33" s="36">
        <f>Cont_Europe!AI27</f>
        <v>337</v>
      </c>
      <c r="AJ33" s="36">
        <f>Cont_Europe!AJ27</f>
        <v>358</v>
      </c>
      <c r="AK33" s="45">
        <f t="shared" ref="AK33" si="59">SUM(AG33:AJ33)</f>
        <v>1315</v>
      </c>
      <c r="AL33" s="73"/>
      <c r="AM33" s="28"/>
      <c r="AN33" s="73"/>
      <c r="AO33" s="73"/>
    </row>
    <row r="34" spans="1:41" s="33" customFormat="1" ht="12" hidden="1" customHeight="1" outlineLevel="1" x14ac:dyDescent="0.15">
      <c r="A34" s="30"/>
      <c r="B34" s="44" t="s">
        <v>54</v>
      </c>
      <c r="C34" s="36"/>
      <c r="D34" s="36"/>
      <c r="E34" s="36"/>
      <c r="F34" s="36"/>
      <c r="G34" s="45"/>
      <c r="H34" s="36"/>
      <c r="I34" s="36"/>
      <c r="J34" s="36"/>
      <c r="K34" s="36"/>
      <c r="L34" s="45"/>
      <c r="M34" s="36"/>
      <c r="N34" s="36"/>
      <c r="O34" s="295"/>
      <c r="P34" s="36"/>
      <c r="Q34" s="45"/>
      <c r="R34" s="36">
        <f>North_America!R29</f>
        <v>0</v>
      </c>
      <c r="S34" s="36">
        <f>North_America!S29</f>
        <v>0</v>
      </c>
      <c r="T34" s="36">
        <f>North_America!T29</f>
        <v>0</v>
      </c>
      <c r="U34" s="36">
        <f>North_America!U29</f>
        <v>0</v>
      </c>
      <c r="V34" s="45">
        <f>SUM(R34:U34)</f>
        <v>0</v>
      </c>
      <c r="W34" s="36">
        <f>North_America!W29</f>
        <v>1.8</v>
      </c>
      <c r="X34" s="36">
        <f>North_America!X29</f>
        <v>7.8999999999999986</v>
      </c>
      <c r="Y34" s="36">
        <f>North_America!Y29</f>
        <v>6.7000000000000028</v>
      </c>
      <c r="Z34" s="36">
        <f>North_America!Z29</f>
        <v>4.5000000000000231</v>
      </c>
      <c r="AA34" s="45">
        <f>SUM(W34:Z34)</f>
        <v>20.900000000000027</v>
      </c>
      <c r="AB34" s="36">
        <f>North_America!AB29</f>
        <v>9</v>
      </c>
      <c r="AC34" s="36">
        <f>North_America!AC29</f>
        <v>3</v>
      </c>
      <c r="AD34" s="36">
        <f>North_America!AD29</f>
        <v>5</v>
      </c>
      <c r="AE34" s="36">
        <f>North_America!AE29</f>
        <v>8</v>
      </c>
      <c r="AF34" s="45">
        <f>SUM(AB34:AE34)</f>
        <v>25</v>
      </c>
      <c r="AG34" s="36">
        <f>North_America!AG29</f>
        <v>12</v>
      </c>
      <c r="AH34" s="36">
        <f>North_America!AH29</f>
        <v>9</v>
      </c>
      <c r="AI34" s="36">
        <f>North_America!AI29</f>
        <v>10</v>
      </c>
      <c r="AJ34" s="36">
        <f>North_America!AJ29</f>
        <v>11</v>
      </c>
      <c r="AK34" s="45">
        <f>SUM(AG34:AJ34)</f>
        <v>42</v>
      </c>
      <c r="AL34" s="73"/>
      <c r="AM34" s="28"/>
      <c r="AN34" s="73"/>
    </row>
    <row r="35" spans="1:41" s="33" customFormat="1" ht="12" hidden="1" customHeight="1" outlineLevel="1" x14ac:dyDescent="0.15">
      <c r="A35" s="30"/>
      <c r="B35" s="44" t="s">
        <v>55</v>
      </c>
      <c r="C35" s="36"/>
      <c r="D35" s="36"/>
      <c r="E35" s="36"/>
      <c r="F35" s="36"/>
      <c r="G35" s="45"/>
      <c r="H35" s="36"/>
      <c r="I35" s="36"/>
      <c r="J35" s="36"/>
      <c r="K35" s="36"/>
      <c r="L35" s="45"/>
      <c r="M35" s="295"/>
      <c r="N35" s="36"/>
      <c r="O35" s="295"/>
      <c r="P35" s="36"/>
      <c r="Q35" s="45"/>
      <c r="R35" s="36">
        <f>United_Kingdom!R29</f>
        <v>0</v>
      </c>
      <c r="S35" s="36">
        <f>United_Kingdom!S29</f>
        <v>0</v>
      </c>
      <c r="T35" s="36">
        <f>United_Kingdom!T29</f>
        <v>0</v>
      </c>
      <c r="U35" s="36">
        <f>United_Kingdom!U29</f>
        <v>0</v>
      </c>
      <c r="V35" s="45">
        <f t="shared" si="56"/>
        <v>0</v>
      </c>
      <c r="W35" s="36">
        <f>United_Kingdom!W29</f>
        <v>20.399999999999999</v>
      </c>
      <c r="X35" s="36">
        <f>United_Kingdom!X29</f>
        <v>50.000000000000341</v>
      </c>
      <c r="Y35" s="36">
        <f>United_Kingdom!Y29</f>
        <v>44.362226929304754</v>
      </c>
      <c r="Z35" s="36">
        <f>United_Kingdom!Z29</f>
        <v>42.237773070696001</v>
      </c>
      <c r="AA35" s="45">
        <f t="shared" si="57"/>
        <v>157.00000000000111</v>
      </c>
      <c r="AB35" s="36">
        <f>United_Kingdom!AB29</f>
        <v>18</v>
      </c>
      <c r="AC35" s="36">
        <f>United_Kingdom!AC29</f>
        <v>5</v>
      </c>
      <c r="AD35" s="36">
        <f>United_Kingdom!AD29</f>
        <v>6</v>
      </c>
      <c r="AE35" s="36">
        <f>United_Kingdom!AE29</f>
        <v>6</v>
      </c>
      <c r="AF35" s="45">
        <f t="shared" si="58"/>
        <v>35</v>
      </c>
      <c r="AG35" s="36">
        <f>United_Kingdom!AG29</f>
        <v>9</v>
      </c>
      <c r="AH35" s="36">
        <f>United_Kingdom!AH29</f>
        <v>6</v>
      </c>
      <c r="AI35" s="36">
        <f>United_Kingdom!AI29</f>
        <v>9</v>
      </c>
      <c r="AJ35" s="36">
        <f>United_Kingdom!AJ29</f>
        <v>10</v>
      </c>
      <c r="AK35" s="45">
        <f t="shared" ref="AK35:AK37" si="60">SUM(AG35:AJ35)</f>
        <v>34</v>
      </c>
      <c r="AL35" s="73"/>
      <c r="AM35" s="28"/>
      <c r="AN35" s="73"/>
    </row>
    <row r="36" spans="1:41" s="33" customFormat="1" ht="12" hidden="1" customHeight="1" outlineLevel="1" x14ac:dyDescent="0.15">
      <c r="A36" s="30"/>
      <c r="B36" s="44" t="s">
        <v>73</v>
      </c>
      <c r="C36" s="36"/>
      <c r="D36" s="36"/>
      <c r="E36" s="36"/>
      <c r="F36" s="36"/>
      <c r="G36" s="45"/>
      <c r="H36" s="36"/>
      <c r="I36" s="36"/>
      <c r="J36" s="36"/>
      <c r="K36" s="36"/>
      <c r="L36" s="45"/>
      <c r="M36" s="36"/>
      <c r="N36" s="36"/>
      <c r="O36" s="295"/>
      <c r="P36" s="36"/>
      <c r="Q36" s="45"/>
      <c r="R36" s="223">
        <v>0</v>
      </c>
      <c r="S36" s="223">
        <v>0</v>
      </c>
      <c r="T36" s="223">
        <v>0</v>
      </c>
      <c r="U36" s="223">
        <v>0</v>
      </c>
      <c r="V36" s="45">
        <f>SUM(R36:U36)</f>
        <v>0</v>
      </c>
      <c r="W36" s="36">
        <f>Betano!W21</f>
        <v>13.9</v>
      </c>
      <c r="X36" s="36">
        <f>Betano!X21</f>
        <v>29.2</v>
      </c>
      <c r="Y36" s="36">
        <f>Betano!Y21</f>
        <v>29.900000000000002</v>
      </c>
      <c r="Z36" s="36">
        <f>Betano!Z21</f>
        <v>23.099999999999984</v>
      </c>
      <c r="AA36" s="45">
        <f t="shared" si="57"/>
        <v>96.09999999999998</v>
      </c>
      <c r="AB36" s="36">
        <f>Betano!AB21</f>
        <v>26</v>
      </c>
      <c r="AC36" s="36">
        <f>Betano!AC21</f>
        <v>35</v>
      </c>
      <c r="AD36" s="36">
        <f>Betano!AD21</f>
        <v>72</v>
      </c>
      <c r="AE36" s="36">
        <f>Betano!AE21</f>
        <v>54</v>
      </c>
      <c r="AF36" s="45">
        <f t="shared" si="58"/>
        <v>187</v>
      </c>
      <c r="AG36" s="36">
        <f>Betano!AG21</f>
        <v>42</v>
      </c>
      <c r="AH36" s="36">
        <f>Betano!AH21</f>
        <v>63</v>
      </c>
      <c r="AI36" s="36">
        <f>Betano!AI21</f>
        <v>34</v>
      </c>
      <c r="AJ36" s="36">
        <f>Betano!AJ21</f>
        <v>153</v>
      </c>
      <c r="AK36" s="45">
        <f t="shared" si="60"/>
        <v>292</v>
      </c>
      <c r="AL36" s="73"/>
      <c r="AM36" s="28"/>
      <c r="AN36" s="73"/>
    </row>
    <row r="37" spans="1:41" s="33" customFormat="1" ht="12" hidden="1" customHeight="1" outlineLevel="1" x14ac:dyDescent="0.15">
      <c r="A37" s="30"/>
      <c r="B37" s="44" t="s">
        <v>56</v>
      </c>
      <c r="C37" s="36"/>
      <c r="D37" s="36"/>
      <c r="E37" s="36"/>
      <c r="F37" s="36"/>
      <c r="G37" s="45"/>
      <c r="H37" s="36"/>
      <c r="I37" s="36"/>
      <c r="J37" s="36"/>
      <c r="K37" s="36"/>
      <c r="L37" s="45"/>
      <c r="M37" s="295"/>
      <c r="N37" s="36"/>
      <c r="O37" s="295"/>
      <c r="P37" s="36"/>
      <c r="Q37" s="45"/>
      <c r="R37" s="36">
        <v>-2.1999999999999988</v>
      </c>
      <c r="S37" s="36">
        <v>-2.5999999999999988</v>
      </c>
      <c r="T37" s="36">
        <v>-1.1999999999999993</v>
      </c>
      <c r="U37" s="36">
        <v>-1.6000000000000014</v>
      </c>
      <c r="V37" s="45">
        <f t="shared" si="56"/>
        <v>-7.5999999999999979</v>
      </c>
      <c r="W37" s="36">
        <v>-0.89999999999999947</v>
      </c>
      <c r="X37" s="36">
        <v>0.30000000000000071</v>
      </c>
      <c r="Y37" s="36">
        <v>-1.9000000000000008</v>
      </c>
      <c r="Z37" s="36">
        <v>-4.8000000000000043</v>
      </c>
      <c r="AA37" s="45">
        <f t="shared" si="57"/>
        <v>-7.3000000000000043</v>
      </c>
      <c r="AB37" s="36">
        <v>-5</v>
      </c>
      <c r="AC37" s="36">
        <v>-6</v>
      </c>
      <c r="AD37" s="36">
        <v>-2</v>
      </c>
      <c r="AE37" s="36">
        <v>6</v>
      </c>
      <c r="AF37" s="45">
        <f t="shared" si="58"/>
        <v>-7</v>
      </c>
      <c r="AG37" s="36">
        <v>-22</v>
      </c>
      <c r="AH37" s="36">
        <v>-26</v>
      </c>
      <c r="AI37" s="36">
        <v>-16</v>
      </c>
      <c r="AJ37" s="36">
        <v>-35</v>
      </c>
      <c r="AK37" s="45">
        <f t="shared" si="60"/>
        <v>-99</v>
      </c>
      <c r="AL37" s="73"/>
      <c r="AM37" s="28"/>
      <c r="AN37" s="73"/>
      <c r="AO37" s="73"/>
    </row>
    <row r="38" spans="1:41" s="79" customFormat="1" ht="12" customHeight="1" collapsed="1" x14ac:dyDescent="0.15">
      <c r="A38" s="75" t="s">
        <v>74</v>
      </c>
      <c r="B38" s="76"/>
      <c r="C38" s="77">
        <f t="shared" ref="C38:AK38" si="61">C32/C17</f>
        <v>0.43766271333526185</v>
      </c>
      <c r="D38" s="77">
        <f t="shared" si="61"/>
        <v>0.39578454332552726</v>
      </c>
      <c r="E38" s="77">
        <f t="shared" si="61"/>
        <v>0.40989702517162435</v>
      </c>
      <c r="F38" s="77">
        <f t="shared" si="61"/>
        <v>0.41138790035587181</v>
      </c>
      <c r="G38" s="78">
        <f t="shared" si="61"/>
        <v>0.41360394953373558</v>
      </c>
      <c r="H38" s="77">
        <f t="shared" si="61"/>
        <v>0.46947082767978293</v>
      </c>
      <c r="I38" s="77">
        <f t="shared" si="61"/>
        <v>0.30047443331576185</v>
      </c>
      <c r="J38" s="77">
        <f t="shared" si="61"/>
        <v>0.40241011457921783</v>
      </c>
      <c r="K38" s="77">
        <f t="shared" si="61"/>
        <v>0.38082191780821939</v>
      </c>
      <c r="L38" s="78">
        <f t="shared" si="61"/>
        <v>0.39691672198864064</v>
      </c>
      <c r="M38" s="77">
        <f t="shared" si="61"/>
        <v>0.47204968944099374</v>
      </c>
      <c r="N38" s="77">
        <f t="shared" si="61"/>
        <v>0.49771214642262918</v>
      </c>
      <c r="O38" s="77">
        <f t="shared" si="61"/>
        <v>0.49802778254158764</v>
      </c>
      <c r="P38" s="77">
        <f t="shared" si="61"/>
        <v>0.46929613596280245</v>
      </c>
      <c r="Q38" s="78">
        <f t="shared" si="61"/>
        <v>0.48497617256082254</v>
      </c>
      <c r="R38" s="77">
        <f t="shared" si="61"/>
        <v>0.46606803660853041</v>
      </c>
      <c r="S38" s="77">
        <f t="shared" si="61"/>
        <v>0.46986551552382527</v>
      </c>
      <c r="T38" s="77">
        <f t="shared" si="61"/>
        <v>0.49330218068535808</v>
      </c>
      <c r="U38" s="77">
        <f t="shared" si="61"/>
        <v>0.42062146892655472</v>
      </c>
      <c r="V38" s="78">
        <f t="shared" si="61"/>
        <v>0.46116773327012733</v>
      </c>
      <c r="W38" s="77">
        <f t="shared" si="61"/>
        <v>0.42219056880946582</v>
      </c>
      <c r="X38" s="77">
        <f t="shared" si="61"/>
        <v>0.41829051624256358</v>
      </c>
      <c r="Y38" s="77">
        <f t="shared" si="61"/>
        <v>0.42067705514073911</v>
      </c>
      <c r="Z38" s="77">
        <f t="shared" si="61"/>
        <v>0.39066789465487278</v>
      </c>
      <c r="AA38" s="78">
        <f t="shared" si="61"/>
        <v>0.41213413415441674</v>
      </c>
      <c r="AB38" s="77">
        <f t="shared" si="61"/>
        <v>0.37300743889479276</v>
      </c>
      <c r="AC38" s="77">
        <f t="shared" si="61"/>
        <v>0.36099137931034481</v>
      </c>
      <c r="AD38" s="77">
        <f t="shared" si="61"/>
        <v>0.41812564366632338</v>
      </c>
      <c r="AE38" s="77">
        <f t="shared" si="61"/>
        <v>0.39402173913043476</v>
      </c>
      <c r="AF38" s="78">
        <f t="shared" si="61"/>
        <v>0.38717038539553755</v>
      </c>
      <c r="AG38" s="77">
        <f t="shared" si="61"/>
        <v>0.36125126135216951</v>
      </c>
      <c r="AH38" s="77">
        <f t="shared" si="61"/>
        <v>0.36261491317671091</v>
      </c>
      <c r="AI38" s="77">
        <f t="shared" si="61"/>
        <v>0.36559139784946237</v>
      </c>
      <c r="AJ38" s="77">
        <f t="shared" si="61"/>
        <v>0.44414655942806075</v>
      </c>
      <c r="AK38" s="78">
        <f t="shared" si="61"/>
        <v>0.38521400778210119</v>
      </c>
    </row>
    <row r="39" spans="1:41" s="10" customFormat="1" ht="12" customHeight="1" x14ac:dyDescent="0.15">
      <c r="A39" s="38" t="s">
        <v>57</v>
      </c>
      <c r="B39" s="22"/>
      <c r="C39" s="23"/>
      <c r="D39" s="23"/>
      <c r="E39" s="23"/>
      <c r="F39" s="23"/>
      <c r="G39" s="24"/>
      <c r="H39" s="80"/>
      <c r="I39" s="80"/>
      <c r="J39" s="80"/>
      <c r="K39" s="80"/>
      <c r="L39" s="42"/>
      <c r="M39" s="41">
        <f t="shared" ref="M39:AH39" si="62">(M32-H32)/H32</f>
        <v>4.3352601156069363E-2</v>
      </c>
      <c r="N39" s="41">
        <f t="shared" si="62"/>
        <v>3.1982456140350912</v>
      </c>
      <c r="O39" s="41">
        <f t="shared" si="62"/>
        <v>0.42562592047127779</v>
      </c>
      <c r="P39" s="41">
        <f t="shared" si="62"/>
        <v>1.1057553956834503</v>
      </c>
      <c r="Q39" s="42">
        <f t="shared" si="62"/>
        <v>0.79669206467199227</v>
      </c>
      <c r="R39" s="41">
        <f t="shared" si="62"/>
        <v>0.86911357340720163</v>
      </c>
      <c r="S39" s="41">
        <f t="shared" si="62"/>
        <v>0.18261596322607487</v>
      </c>
      <c r="T39" s="41">
        <f t="shared" si="62"/>
        <v>9.0564738292012406E-2</v>
      </c>
      <c r="U39" s="41">
        <f t="shared" si="62"/>
        <v>1.742398360096175E-2</v>
      </c>
      <c r="V39" s="42">
        <f t="shared" si="62"/>
        <v>0.20748862225900042</v>
      </c>
      <c r="W39" s="41">
        <f t="shared" si="62"/>
        <v>0.28454983327158262</v>
      </c>
      <c r="X39" s="41">
        <f t="shared" si="62"/>
        <v>0.34628975265017686</v>
      </c>
      <c r="Y39" s="41">
        <f t="shared" si="62"/>
        <v>0.16324597410799102</v>
      </c>
      <c r="Z39" s="41">
        <f t="shared" si="62"/>
        <v>0.30456682337138158</v>
      </c>
      <c r="AA39" s="42">
        <f t="shared" si="62"/>
        <v>0.27171492204899639</v>
      </c>
      <c r="AB39" s="41">
        <f t="shared" si="62"/>
        <v>1.2402653591000732E-2</v>
      </c>
      <c r="AC39" s="41">
        <f t="shared" si="62"/>
        <v>-0.12073490813648308</v>
      </c>
      <c r="AD39" s="41">
        <f t="shared" si="62"/>
        <v>0.10206297502714277</v>
      </c>
      <c r="AE39" s="41">
        <f t="shared" si="62"/>
        <v>0.11969111969112214</v>
      </c>
      <c r="AF39" s="42">
        <f t="shared" si="62"/>
        <v>2.8559881449548921E-2</v>
      </c>
      <c r="AG39" s="41">
        <f t="shared" si="62"/>
        <v>1.9943019943019943E-2</v>
      </c>
      <c r="AH39" s="41">
        <f t="shared" si="62"/>
        <v>5.9701492537313432E-2</v>
      </c>
      <c r="AI39" s="41">
        <f>(AI32-AD32)/AD32</f>
        <v>-7.8817733990147784E-2</v>
      </c>
      <c r="AJ39" s="41">
        <f t="shared" ref="AJ39:AK39" si="63">(AJ32-AE32)/AE32</f>
        <v>0.14252873563218391</v>
      </c>
      <c r="AK39" s="42">
        <f t="shared" si="63"/>
        <v>3.732809430255403E-2</v>
      </c>
    </row>
    <row r="40" spans="1:41" s="82" customFormat="1" ht="12" customHeight="1" x14ac:dyDescent="0.15">
      <c r="A40" s="22"/>
      <c r="B40" s="22"/>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81"/>
    </row>
    <row r="41" spans="1:41" s="82" customFormat="1" ht="12" customHeight="1" x14ac:dyDescent="0.15">
      <c r="A41" s="83" t="s">
        <v>75</v>
      </c>
      <c r="B41" s="160"/>
      <c r="C41" s="44"/>
      <c r="D41" s="44"/>
      <c r="E41" s="44"/>
      <c r="F41" s="44"/>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row>
    <row r="42" spans="1:41" s="10" customFormat="1" ht="12" customHeight="1" x14ac:dyDescent="0.15">
      <c r="A42" s="86" t="s">
        <v>72</v>
      </c>
      <c r="B42" s="47"/>
      <c r="C42" s="87"/>
      <c r="D42" s="87"/>
      <c r="E42" s="87"/>
      <c r="F42" s="87"/>
      <c r="G42" s="88"/>
      <c r="H42" s="87"/>
      <c r="I42" s="87"/>
      <c r="J42" s="87"/>
      <c r="K42" s="87"/>
      <c r="L42" s="88"/>
      <c r="M42" s="87"/>
      <c r="N42" s="87"/>
      <c r="O42" s="87"/>
      <c r="P42" s="87"/>
      <c r="Q42" s="88"/>
      <c r="R42" s="87"/>
      <c r="S42" s="87"/>
      <c r="T42" s="87"/>
      <c r="U42" s="87"/>
      <c r="V42" s="88"/>
      <c r="W42" s="87"/>
      <c r="X42" s="87"/>
      <c r="Y42" s="87"/>
      <c r="Z42" s="87"/>
      <c r="AA42" s="88"/>
      <c r="AB42" s="89">
        <f>AB32</f>
        <v>351</v>
      </c>
      <c r="AC42" s="89">
        <f>AC32</f>
        <v>335</v>
      </c>
      <c r="AD42" s="89">
        <f t="shared" ref="AD42:AK42" si="64">AD32</f>
        <v>406</v>
      </c>
      <c r="AE42" s="89">
        <f t="shared" si="64"/>
        <v>435</v>
      </c>
      <c r="AF42" s="90">
        <f t="shared" si="64"/>
        <v>1527</v>
      </c>
      <c r="AG42" s="89">
        <f t="shared" si="64"/>
        <v>358</v>
      </c>
      <c r="AH42" s="89">
        <f t="shared" si="64"/>
        <v>355</v>
      </c>
      <c r="AI42" s="89">
        <f t="shared" si="64"/>
        <v>374</v>
      </c>
      <c r="AJ42" s="89">
        <f t="shared" si="64"/>
        <v>497</v>
      </c>
      <c r="AK42" s="90">
        <f t="shared" si="64"/>
        <v>1584</v>
      </c>
      <c r="AL42" s="59"/>
    </row>
    <row r="43" spans="1:41" s="10" customFormat="1" ht="12" customHeight="1" x14ac:dyDescent="0.15">
      <c r="A43" s="91" t="s">
        <v>76</v>
      </c>
      <c r="B43" s="44"/>
      <c r="C43" s="44"/>
      <c r="D43" s="44"/>
      <c r="E43" s="44"/>
      <c r="F43" s="44"/>
      <c r="G43" s="95"/>
      <c r="H43" s="96"/>
      <c r="I43" s="96"/>
      <c r="J43" s="96"/>
      <c r="K43" s="96"/>
      <c r="L43" s="95"/>
      <c r="M43" s="96"/>
      <c r="N43" s="96"/>
      <c r="O43" s="96"/>
      <c r="P43" s="96"/>
      <c r="Q43" s="95"/>
      <c r="R43" s="96"/>
      <c r="S43" s="96"/>
      <c r="T43" s="96"/>
      <c r="U43" s="96"/>
      <c r="V43" s="95"/>
      <c r="W43" s="96"/>
      <c r="X43" s="96"/>
      <c r="Y43" s="96"/>
      <c r="Z43" s="96"/>
      <c r="AA43" s="95"/>
      <c r="AB43" s="386">
        <v>-53.8</v>
      </c>
      <c r="AC43" s="386">
        <v>-55</v>
      </c>
      <c r="AD43" s="386">
        <v>-57</v>
      </c>
      <c r="AE43" s="93">
        <f>AF43-SUM(AB43:AD43)</f>
        <v>-48.399999999999977</v>
      </c>
      <c r="AF43" s="94">
        <f>'Adj net income calc'!H115</f>
        <v>-214.2</v>
      </c>
      <c r="AG43" s="386">
        <v>-55</v>
      </c>
      <c r="AH43" s="386">
        <v>-57</v>
      </c>
      <c r="AI43" s="386">
        <v>-64</v>
      </c>
      <c r="AJ43" s="93">
        <f>AK43-SUM(AG43:AI43)</f>
        <v>-56</v>
      </c>
      <c r="AK43" s="94">
        <f>'Adj net income calc'!H11</f>
        <v>-232</v>
      </c>
    </row>
    <row r="44" spans="1:41" s="10" customFormat="1" ht="12" customHeight="1" x14ac:dyDescent="0.15">
      <c r="A44" s="91" t="s">
        <v>77</v>
      </c>
      <c r="B44" s="382"/>
      <c r="C44" s="44"/>
      <c r="D44" s="44"/>
      <c r="E44" s="44"/>
      <c r="F44" s="44"/>
      <c r="G44" s="95"/>
      <c r="H44" s="96"/>
      <c r="I44" s="96"/>
      <c r="J44" s="96"/>
      <c r="K44" s="96"/>
      <c r="L44" s="95"/>
      <c r="M44" s="96"/>
      <c r="N44" s="96"/>
      <c r="O44" s="96"/>
      <c r="P44" s="96"/>
      <c r="Q44" s="95"/>
      <c r="R44" s="96"/>
      <c r="S44" s="96"/>
      <c r="T44" s="96"/>
      <c r="U44" s="96"/>
      <c r="V44" s="95"/>
      <c r="W44" s="96"/>
      <c r="X44" s="96"/>
      <c r="Y44" s="96"/>
      <c r="Z44" s="96"/>
      <c r="AA44" s="95"/>
      <c r="AB44" s="386">
        <v>0</v>
      </c>
      <c r="AC44" s="386">
        <v>0</v>
      </c>
      <c r="AD44" s="96">
        <v>0</v>
      </c>
      <c r="AE44" s="93">
        <f>AF44-SUM(AB44:AD44)</f>
        <v>0</v>
      </c>
      <c r="AF44" s="94">
        <f>'Adj net income calc'!H116</f>
        <v>0</v>
      </c>
      <c r="AG44" s="386">
        <v>0</v>
      </c>
      <c r="AH44" s="386">
        <v>0</v>
      </c>
      <c r="AI44" s="386">
        <v>0</v>
      </c>
      <c r="AJ44" s="93">
        <f>IF(AK44-SUM(AG44:AI44)=0,0,AK44-SUM(AG44:AI44))</f>
        <v>0</v>
      </c>
      <c r="AK44" s="94">
        <f>'Adj net income calc'!H12</f>
        <v>0</v>
      </c>
    </row>
    <row r="45" spans="1:41" s="10" customFormat="1" ht="12" customHeight="1" x14ac:dyDescent="0.15">
      <c r="A45" s="91" t="s">
        <v>78</v>
      </c>
      <c r="B45" s="382"/>
      <c r="C45" s="44"/>
      <c r="D45" s="44"/>
      <c r="E45" s="44"/>
      <c r="F45" s="44"/>
      <c r="G45" s="95"/>
      <c r="H45" s="96"/>
      <c r="I45" s="96"/>
      <c r="J45" s="96"/>
      <c r="K45" s="96"/>
      <c r="L45" s="95"/>
      <c r="M45" s="96"/>
      <c r="N45" s="96"/>
      <c r="O45" s="96"/>
      <c r="P45" s="96"/>
      <c r="Q45" s="95"/>
      <c r="R45" s="96"/>
      <c r="S45" s="96"/>
      <c r="T45" s="96"/>
      <c r="U45" s="96"/>
      <c r="V45" s="95"/>
      <c r="W45" s="96"/>
      <c r="X45" s="96"/>
      <c r="Y45" s="96"/>
      <c r="Z45" s="96"/>
      <c r="AA45" s="95"/>
      <c r="AB45" s="386">
        <v>0</v>
      </c>
      <c r="AC45" s="386">
        <v>0</v>
      </c>
      <c r="AD45" s="96">
        <v>0</v>
      </c>
      <c r="AE45" s="93">
        <f>AF45-SUM(AB45:AD45)</f>
        <v>0</v>
      </c>
      <c r="AF45" s="94">
        <f>'Adj net income calc'!H117</f>
        <v>0</v>
      </c>
      <c r="AG45" s="386">
        <v>0</v>
      </c>
      <c r="AH45" s="386">
        <v>0</v>
      </c>
      <c r="AI45" s="386">
        <v>0</v>
      </c>
      <c r="AJ45" s="93">
        <f>AK45-SUM(AG45:AI45)</f>
        <v>0</v>
      </c>
      <c r="AK45" s="94">
        <f>'Adj net income calc'!H13</f>
        <v>0</v>
      </c>
    </row>
    <row r="46" spans="1:41" s="10" customFormat="1" ht="12" customHeight="1" x14ac:dyDescent="0.15">
      <c r="A46" s="86" t="s">
        <v>79</v>
      </c>
      <c r="B46" s="384"/>
      <c r="C46" s="47"/>
      <c r="D46" s="47"/>
      <c r="E46" s="47"/>
      <c r="F46" s="47"/>
      <c r="G46" s="188"/>
      <c r="H46" s="97"/>
      <c r="I46" s="97"/>
      <c r="J46" s="97"/>
      <c r="K46" s="97"/>
      <c r="L46" s="188"/>
      <c r="M46" s="97"/>
      <c r="N46" s="97"/>
      <c r="O46" s="97"/>
      <c r="P46" s="97"/>
      <c r="Q46" s="188"/>
      <c r="R46" s="97"/>
      <c r="S46" s="97"/>
      <c r="T46" s="97"/>
      <c r="U46" s="97"/>
      <c r="V46" s="188"/>
      <c r="W46" s="97"/>
      <c r="X46" s="97"/>
      <c r="Y46" s="97"/>
      <c r="Z46" s="97"/>
      <c r="AA46" s="188"/>
      <c r="AB46" s="89">
        <f>SUM(AB42:AB45)</f>
        <v>297.2</v>
      </c>
      <c r="AC46" s="89">
        <f>SUM(AC42:AC45)</f>
        <v>280</v>
      </c>
      <c r="AD46" s="89">
        <f>SUM(AD42:AD45)</f>
        <v>349</v>
      </c>
      <c r="AE46" s="98">
        <f>SUM(AE42:AE45)</f>
        <v>386.6</v>
      </c>
      <c r="AF46" s="90">
        <f>'Adj net income calc'!H118</f>
        <v>1312.6999999999998</v>
      </c>
      <c r="AG46" s="89">
        <f>SUM(AG42:AG45)</f>
        <v>303</v>
      </c>
      <c r="AH46" s="89">
        <f>SUM(AH42:AH45)</f>
        <v>298</v>
      </c>
      <c r="AI46" s="89">
        <f>SUM(AI42:AI45)</f>
        <v>310</v>
      </c>
      <c r="AJ46" s="98">
        <f>SUM(AJ42:AJ45)</f>
        <v>441</v>
      </c>
      <c r="AK46" s="90">
        <f>'Adj net income calc'!H14</f>
        <v>1352</v>
      </c>
    </row>
    <row r="47" spans="1:41" ht="12" customHeight="1" x14ac:dyDescent="0.2">
      <c r="A47" s="91" t="s">
        <v>80</v>
      </c>
      <c r="B47" s="44"/>
      <c r="C47" s="310"/>
      <c r="D47" s="310"/>
      <c r="E47" s="310"/>
      <c r="F47" s="310"/>
      <c r="G47" s="311"/>
      <c r="H47" s="310"/>
      <c r="I47" s="310"/>
      <c r="J47" s="310"/>
      <c r="K47" s="310"/>
      <c r="L47" s="311"/>
      <c r="M47" s="310"/>
      <c r="N47" s="310"/>
      <c r="O47" s="310"/>
      <c r="P47" s="310"/>
      <c r="Q47" s="311"/>
      <c r="R47" s="310"/>
      <c r="S47" s="310"/>
      <c r="T47" s="310"/>
      <c r="U47" s="310"/>
      <c r="V47" s="311"/>
      <c r="W47" s="310"/>
      <c r="X47" s="310"/>
      <c r="Y47" s="310"/>
      <c r="Z47" s="310"/>
      <c r="AA47" s="311"/>
      <c r="AB47" s="387">
        <v>-55</v>
      </c>
      <c r="AC47" s="387">
        <v>-56</v>
      </c>
      <c r="AD47" s="387">
        <v>-48</v>
      </c>
      <c r="AE47" s="101">
        <f>AF47-SUM(AB47:AD47)</f>
        <v>-79</v>
      </c>
      <c r="AF47" s="102">
        <f>'Adj net income calc'!H119</f>
        <v>-238</v>
      </c>
      <c r="AG47" s="387">
        <v>-55.7</v>
      </c>
      <c r="AH47" s="387">
        <v>-53</v>
      </c>
      <c r="AI47" s="387">
        <v>-82</v>
      </c>
      <c r="AJ47" s="101">
        <f>AK47-SUM(AG47:AI47)</f>
        <v>-63.300000000000011</v>
      </c>
      <c r="AK47" s="102">
        <f>'Adj net income calc'!H15</f>
        <v>-254</v>
      </c>
    </row>
    <row r="48" spans="1:41" ht="12" customHeight="1" x14ac:dyDescent="0.2">
      <c r="A48" s="86" t="s">
        <v>81</v>
      </c>
      <c r="B48" s="388"/>
      <c r="C48" s="388"/>
      <c r="D48" s="388"/>
      <c r="E48" s="388"/>
      <c r="F48" s="388"/>
      <c r="G48" s="389"/>
      <c r="H48" s="388"/>
      <c r="I48" s="388"/>
      <c r="J48" s="388"/>
      <c r="K48" s="388"/>
      <c r="L48" s="389"/>
      <c r="M48" s="388"/>
      <c r="N48" s="388"/>
      <c r="O48" s="388"/>
      <c r="P48" s="388"/>
      <c r="Q48" s="389"/>
      <c r="R48" s="388"/>
      <c r="S48" s="388"/>
      <c r="T48" s="388"/>
      <c r="U48" s="388"/>
      <c r="V48" s="389"/>
      <c r="W48" s="388"/>
      <c r="X48" s="388"/>
      <c r="Y48" s="388"/>
      <c r="Z48" s="388"/>
      <c r="AA48" s="389"/>
      <c r="AB48" s="104">
        <f>SUM(AB46:AB47)</f>
        <v>242.2</v>
      </c>
      <c r="AC48" s="104">
        <f>SUM(AC46:AC47)</f>
        <v>224</v>
      </c>
      <c r="AD48" s="104">
        <f>SUM(AD46:AD47)</f>
        <v>301</v>
      </c>
      <c r="AE48" s="105">
        <f>SUM(AE46:AE47)</f>
        <v>307.60000000000002</v>
      </c>
      <c r="AF48" s="106">
        <f>'Adj net income calc'!H120</f>
        <v>1074.6999999999998</v>
      </c>
      <c r="AG48" s="104">
        <f>SUM(AG46:AG47)</f>
        <v>247.3</v>
      </c>
      <c r="AH48" s="104">
        <f>SUM(AH46:AH47)</f>
        <v>245</v>
      </c>
      <c r="AI48" s="104">
        <f>SUM(AI46:AI47)</f>
        <v>228</v>
      </c>
      <c r="AJ48" s="105">
        <f>SUM(AJ46:AJ47)</f>
        <v>377.7</v>
      </c>
      <c r="AK48" s="106">
        <f>'Adj net income calc'!H16</f>
        <v>1098</v>
      </c>
      <c r="AL48" s="107"/>
    </row>
    <row r="49" spans="1:40" ht="12" customHeight="1" x14ac:dyDescent="0.2">
      <c r="A49" s="91" t="s">
        <v>82</v>
      </c>
      <c r="B49" s="310"/>
      <c r="C49" s="310"/>
      <c r="D49" s="310"/>
      <c r="E49" s="310"/>
      <c r="F49" s="310"/>
      <c r="G49" s="311"/>
      <c r="H49" s="310"/>
      <c r="I49" s="310"/>
      <c r="J49" s="310"/>
      <c r="K49" s="310"/>
      <c r="L49" s="311"/>
      <c r="M49" s="310"/>
      <c r="N49" s="310"/>
      <c r="O49" s="310"/>
      <c r="P49" s="310"/>
      <c r="Q49" s="311"/>
      <c r="R49" s="310"/>
      <c r="S49" s="310"/>
      <c r="T49" s="310"/>
      <c r="U49" s="310"/>
      <c r="V49" s="311"/>
      <c r="W49" s="310"/>
      <c r="X49" s="310"/>
      <c r="Y49" s="310"/>
      <c r="Z49" s="310"/>
      <c r="AA49" s="311"/>
      <c r="AB49" s="386">
        <v>-67.8</v>
      </c>
      <c r="AC49" s="386">
        <v>-73</v>
      </c>
      <c r="AD49" s="386">
        <v>-58</v>
      </c>
      <c r="AE49" s="108">
        <f>AF49-SUM(AB49:AD49)</f>
        <v>-76.199999999999989</v>
      </c>
      <c r="AF49" s="94">
        <f>'Adj net income calc'!H121</f>
        <v>-275</v>
      </c>
      <c r="AG49" s="386">
        <v>-67</v>
      </c>
      <c r="AH49" s="386">
        <v>-57</v>
      </c>
      <c r="AI49" s="386">
        <v>-79</v>
      </c>
      <c r="AJ49" s="108">
        <f>AK49-SUM(AG49:AI49)</f>
        <v>-53</v>
      </c>
      <c r="AK49" s="94">
        <f>'Adj net income calc'!H17</f>
        <v>-256</v>
      </c>
    </row>
    <row r="50" spans="1:40" s="10" customFormat="1" ht="12" customHeight="1" x14ac:dyDescent="0.15">
      <c r="A50" s="86" t="s">
        <v>83</v>
      </c>
      <c r="B50" s="384"/>
      <c r="C50" s="47"/>
      <c r="D50" s="47"/>
      <c r="E50" s="47"/>
      <c r="F50" s="47"/>
      <c r="G50" s="188"/>
      <c r="H50" s="97"/>
      <c r="I50" s="97"/>
      <c r="J50" s="97"/>
      <c r="K50" s="97"/>
      <c r="L50" s="188"/>
      <c r="M50" s="97"/>
      <c r="N50" s="97"/>
      <c r="O50" s="97"/>
      <c r="P50" s="97"/>
      <c r="Q50" s="188"/>
      <c r="R50" s="97"/>
      <c r="S50" s="97"/>
      <c r="T50" s="97"/>
      <c r="U50" s="97"/>
      <c r="V50" s="188"/>
      <c r="W50" s="97"/>
      <c r="X50" s="97"/>
      <c r="Y50" s="97"/>
      <c r="Z50" s="97"/>
      <c r="AA50" s="188"/>
      <c r="AB50" s="89">
        <f>SUM(AB48:AB49)</f>
        <v>174.39999999999998</v>
      </c>
      <c r="AC50" s="89">
        <f>SUM(AC48:AC49)</f>
        <v>151</v>
      </c>
      <c r="AD50" s="89">
        <f>SUM(AD48:AD49)</f>
        <v>243</v>
      </c>
      <c r="AE50" s="98">
        <f>SUM(AE48:AE49)</f>
        <v>231.40000000000003</v>
      </c>
      <c r="AF50" s="90">
        <f>'Adj net income calc'!H124</f>
        <v>799.8</v>
      </c>
      <c r="AG50" s="89">
        <f>SUM(AG48:AG49)</f>
        <v>180.3</v>
      </c>
      <c r="AH50" s="89">
        <f>SUM(AH48:AH49)</f>
        <v>188</v>
      </c>
      <c r="AI50" s="89">
        <f>SUM(AI48:AI49)</f>
        <v>149</v>
      </c>
      <c r="AJ50" s="98">
        <f>SUM(AJ48:AJ49)</f>
        <v>324.7</v>
      </c>
      <c r="AK50" s="90">
        <f>'Adj net income calc'!H18</f>
        <v>842</v>
      </c>
      <c r="AL50" s="107"/>
    </row>
    <row r="51" spans="1:40" ht="12" customHeight="1" x14ac:dyDescent="0.2">
      <c r="A51" s="91" t="s">
        <v>84</v>
      </c>
      <c r="B51" s="310"/>
      <c r="C51" s="310"/>
      <c r="D51" s="310"/>
      <c r="E51" s="310"/>
      <c r="F51" s="310"/>
      <c r="G51" s="311"/>
      <c r="H51" s="310"/>
      <c r="I51" s="310"/>
      <c r="J51" s="310"/>
      <c r="K51" s="310"/>
      <c r="L51" s="311"/>
      <c r="M51" s="310"/>
      <c r="N51" s="310"/>
      <c r="O51" s="310"/>
      <c r="P51" s="310"/>
      <c r="Q51" s="311"/>
      <c r="R51" s="310"/>
      <c r="S51" s="310"/>
      <c r="T51" s="310"/>
      <c r="U51" s="310"/>
      <c r="V51" s="311"/>
      <c r="W51" s="310"/>
      <c r="X51" s="310"/>
      <c r="Y51" s="310"/>
      <c r="Z51" s="310"/>
      <c r="AA51" s="311"/>
      <c r="AB51" s="387">
        <v>78.8</v>
      </c>
      <c r="AC51" s="387">
        <v>75</v>
      </c>
      <c r="AD51" s="387">
        <v>87</v>
      </c>
      <c r="AE51" s="101">
        <f>AF51-SUM(AB51:AD51)</f>
        <v>109.79999999999995</v>
      </c>
      <c r="AF51" s="102">
        <f>'Adj net income calc'!H125</f>
        <v>350.59999999999997</v>
      </c>
      <c r="AG51" s="387">
        <v>84</v>
      </c>
      <c r="AH51" s="387">
        <v>81</v>
      </c>
      <c r="AI51" s="387">
        <v>77</v>
      </c>
      <c r="AJ51" s="101">
        <f>AK51-SUM(AG51:AI51)</f>
        <v>91</v>
      </c>
      <c r="AK51" s="102">
        <f>'Adj net income calc'!H21</f>
        <v>333</v>
      </c>
    </row>
    <row r="52" spans="1:40" s="10" customFormat="1" ht="12" customHeight="1" x14ac:dyDescent="0.15">
      <c r="A52" s="109" t="s">
        <v>85</v>
      </c>
      <c r="B52" s="390"/>
      <c r="C52" s="69"/>
      <c r="D52" s="69"/>
      <c r="E52" s="69"/>
      <c r="F52" s="69"/>
      <c r="G52" s="189"/>
      <c r="H52" s="110"/>
      <c r="I52" s="110"/>
      <c r="J52" s="110"/>
      <c r="K52" s="110"/>
      <c r="L52" s="189"/>
      <c r="M52" s="110"/>
      <c r="N52" s="110"/>
      <c r="O52" s="110"/>
      <c r="P52" s="110"/>
      <c r="Q52" s="189"/>
      <c r="R52" s="110"/>
      <c r="S52" s="110"/>
      <c r="T52" s="110"/>
      <c r="U52" s="110"/>
      <c r="V52" s="189"/>
      <c r="W52" s="110"/>
      <c r="X52" s="110"/>
      <c r="Y52" s="110"/>
      <c r="Z52" s="110"/>
      <c r="AA52" s="189"/>
      <c r="AB52" s="111">
        <f>AB50-AB51</f>
        <v>95.59999999999998</v>
      </c>
      <c r="AC52" s="111">
        <f>AC50-AC51</f>
        <v>76</v>
      </c>
      <c r="AD52" s="111">
        <f>AD50-AD51</f>
        <v>156</v>
      </c>
      <c r="AE52" s="112">
        <f>AE50-AE51</f>
        <v>121.60000000000008</v>
      </c>
      <c r="AF52" s="113">
        <f>'Adj net income calc'!H126</f>
        <v>449.2</v>
      </c>
      <c r="AG52" s="111">
        <f>AG50-AG51</f>
        <v>96.300000000000011</v>
      </c>
      <c r="AH52" s="111">
        <f>AH50-AH51</f>
        <v>107</v>
      </c>
      <c r="AI52" s="111">
        <f>AI50-AI51</f>
        <v>72</v>
      </c>
      <c r="AJ52" s="112">
        <f>AJ50-AJ51</f>
        <v>233.7</v>
      </c>
      <c r="AK52" s="113">
        <f>'Adj net income calc'!H22</f>
        <v>509</v>
      </c>
      <c r="AM52" s="59"/>
    </row>
    <row r="53" spans="1:40" s="10" customFormat="1" ht="12" customHeight="1" x14ac:dyDescent="0.15">
      <c r="A53" s="91" t="s">
        <v>86</v>
      </c>
      <c r="B53" s="391"/>
      <c r="C53" s="22"/>
      <c r="D53" s="22"/>
      <c r="E53" s="22"/>
      <c r="F53" s="22"/>
      <c r="G53" s="185"/>
      <c r="H53" s="116"/>
      <c r="I53" s="116"/>
      <c r="J53" s="116"/>
      <c r="K53" s="116"/>
      <c r="L53" s="185"/>
      <c r="M53" s="116"/>
      <c r="N53" s="116"/>
      <c r="O53" s="116"/>
      <c r="P53" s="116"/>
      <c r="Q53" s="185"/>
      <c r="R53" s="116"/>
      <c r="S53" s="116"/>
      <c r="T53" s="116"/>
      <c r="U53" s="116"/>
      <c r="V53" s="185"/>
      <c r="W53" s="116"/>
      <c r="X53" s="116"/>
      <c r="Y53" s="116"/>
      <c r="Z53" s="116"/>
      <c r="AA53" s="185"/>
      <c r="AB53" s="386">
        <v>57</v>
      </c>
      <c r="AC53" s="386">
        <v>51</v>
      </c>
      <c r="AD53" s="386">
        <f>(1-0.5164)*124</f>
        <v>59.966400000000007</v>
      </c>
      <c r="AE53" s="108">
        <f>AF53-SUM(AB53:AD53)</f>
        <v>71.033599999999979</v>
      </c>
      <c r="AF53" s="94">
        <v>239</v>
      </c>
      <c r="AG53" s="386">
        <v>59</v>
      </c>
      <c r="AH53" s="386">
        <v>53</v>
      </c>
      <c r="AI53" s="386">
        <f>(1-0.5178)*128</f>
        <v>61.721599999999995</v>
      </c>
      <c r="AJ53" s="108">
        <f>AK53-SUM(AG53:AI53)</f>
        <v>49.278400000000005</v>
      </c>
      <c r="AK53" s="94">
        <v>223</v>
      </c>
    </row>
    <row r="54" spans="1:40" s="10" customFormat="1" ht="12" customHeight="1" x14ac:dyDescent="0.15">
      <c r="A54" s="109" t="s">
        <v>87</v>
      </c>
      <c r="B54" s="390"/>
      <c r="C54" s="69"/>
      <c r="D54" s="69"/>
      <c r="E54" s="69"/>
      <c r="F54" s="69"/>
      <c r="G54" s="189"/>
      <c r="H54" s="110"/>
      <c r="I54" s="110"/>
      <c r="J54" s="110"/>
      <c r="K54" s="110"/>
      <c r="L54" s="189"/>
      <c r="M54" s="110"/>
      <c r="N54" s="110"/>
      <c r="O54" s="110"/>
      <c r="P54" s="110"/>
      <c r="Q54" s="189"/>
      <c r="R54" s="110"/>
      <c r="S54" s="110"/>
      <c r="T54" s="110"/>
      <c r="U54" s="110"/>
      <c r="V54" s="189"/>
      <c r="W54" s="110"/>
      <c r="X54" s="110"/>
      <c r="Y54" s="110"/>
      <c r="Z54" s="110"/>
      <c r="AA54" s="189"/>
      <c r="AB54" s="111">
        <f t="shared" ref="AB54:AI54" si="65">SUM(AB52:AB53)</f>
        <v>152.59999999999997</v>
      </c>
      <c r="AC54" s="111">
        <f t="shared" si="65"/>
        <v>127</v>
      </c>
      <c r="AD54" s="111">
        <f t="shared" si="65"/>
        <v>215.96640000000002</v>
      </c>
      <c r="AE54" s="112">
        <f t="shared" si="65"/>
        <v>192.63360000000006</v>
      </c>
      <c r="AF54" s="113">
        <f t="shared" si="65"/>
        <v>688.2</v>
      </c>
      <c r="AG54" s="111">
        <f t="shared" si="65"/>
        <v>155.30000000000001</v>
      </c>
      <c r="AH54" s="111">
        <f t="shared" si="65"/>
        <v>160</v>
      </c>
      <c r="AI54" s="111">
        <f t="shared" si="65"/>
        <v>133.7216</v>
      </c>
      <c r="AJ54" s="112">
        <f t="shared" ref="AJ54:AK54" si="66">SUM(AJ52:AJ53)</f>
        <v>282.97839999999997</v>
      </c>
      <c r="AK54" s="113">
        <f t="shared" si="66"/>
        <v>732</v>
      </c>
      <c r="AL54" s="50"/>
    </row>
    <row r="55" spans="1:40" ht="12" customHeight="1" x14ac:dyDescent="0.2">
      <c r="A55" s="38"/>
      <c r="B55" s="38"/>
      <c r="C55" s="38"/>
      <c r="D55" s="38"/>
      <c r="E55" s="38"/>
      <c r="F55" s="38"/>
      <c r="G55" s="38"/>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row>
    <row r="56" spans="1:40" ht="12" customHeight="1" x14ac:dyDescent="0.2">
      <c r="A56" s="83"/>
      <c r="B56" s="82"/>
      <c r="C56" s="84"/>
      <c r="D56" s="84"/>
      <c r="E56" s="84"/>
      <c r="F56" s="84"/>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row r="57" spans="1:40" ht="12" customHeight="1" thickBot="1" x14ac:dyDescent="0.25">
      <c r="A57" s="118" t="s">
        <v>88</v>
      </c>
      <c r="B57" s="13"/>
      <c r="C57" s="13"/>
      <c r="D57" s="13"/>
      <c r="E57" s="13"/>
      <c r="F57" s="13"/>
      <c r="G57" s="119"/>
      <c r="H57" s="119"/>
      <c r="I57" s="119"/>
      <c r="J57" s="119"/>
      <c r="K57" s="119"/>
      <c r="L57" s="119"/>
      <c r="M57" s="119"/>
      <c r="N57" s="119"/>
      <c r="O57" s="119"/>
      <c r="P57" s="119"/>
      <c r="Q57" s="119"/>
      <c r="R57" s="119"/>
      <c r="S57" s="119"/>
      <c r="T57" s="119"/>
      <c r="U57" s="119"/>
      <c r="V57" s="119"/>
      <c r="W57" s="119"/>
      <c r="X57" s="96"/>
      <c r="Y57" s="96"/>
      <c r="Z57" s="96"/>
      <c r="AA57" s="96"/>
      <c r="AB57" s="96"/>
      <c r="AC57" s="96"/>
      <c r="AD57" s="96"/>
      <c r="AE57" s="96"/>
      <c r="AF57" s="96"/>
      <c r="AG57" s="96"/>
      <c r="AH57" s="96"/>
      <c r="AI57" s="96"/>
      <c r="AJ57" s="96"/>
      <c r="AK57" s="96"/>
    </row>
    <row r="58" spans="1:40" ht="12" customHeight="1" x14ac:dyDescent="0.2">
      <c r="A58" s="121" t="s">
        <v>89</v>
      </c>
      <c r="B58" s="121"/>
      <c r="C58" s="120"/>
      <c r="D58" s="120"/>
      <c r="E58" s="120"/>
      <c r="F58" s="120"/>
      <c r="G58" s="122"/>
      <c r="H58" s="123"/>
      <c r="I58" s="123"/>
      <c r="J58" s="123"/>
      <c r="K58" s="123"/>
      <c r="L58" s="122"/>
      <c r="M58" s="123"/>
      <c r="N58" s="123"/>
      <c r="O58" s="123"/>
      <c r="P58" s="123"/>
      <c r="Q58" s="122"/>
      <c r="R58" s="124">
        <f>Cont_Europe!R27-Cont_Europe!R24+R37</f>
        <v>250.10000000000008</v>
      </c>
      <c r="S58" s="124">
        <f>Cont_Europe!S27-Cont_Europe!S24+S37</f>
        <v>265.29999999999956</v>
      </c>
      <c r="T58" s="124">
        <f>Cont_Europe!T27-Cont_Europe!T24+T37</f>
        <v>297.80000000000081</v>
      </c>
      <c r="U58" s="124">
        <f>Cont_Europe!U27-Cont_Europe!U24+U37</f>
        <v>267.79999999999944</v>
      </c>
      <c r="V58" s="125">
        <f>Cont_Europe!V27-Cont_Europe!V24+V37</f>
        <v>1080.9999999999998</v>
      </c>
      <c r="W58" s="124">
        <f>Cont_Europe!W27-Cont_Europe!W24+21+2+W37</f>
        <v>315.39999999999998</v>
      </c>
      <c r="X58" s="124">
        <f>Cont_Europe!X27-Cont_Europe!X24+50+8+X37</f>
        <v>333.90000000000003</v>
      </c>
      <c r="Y58" s="124">
        <f>Cont_Europe!Y27-Cont_Europe!Y24+44+7+Y37</f>
        <v>320.19999999999925</v>
      </c>
      <c r="Z58" s="124">
        <f>Cont_Europe!Z27-Cont_Europe!Z24+42+4+Z37</f>
        <v>345.70000000000016</v>
      </c>
      <c r="AA58" s="125">
        <f>Cont_Europe!AA27-Cont_Europe!AA24+157+21+AA37</f>
        <v>1315.1999999999996</v>
      </c>
      <c r="AB58" s="124">
        <f>Cont_Europe!AB27-Cont_Europe!AB24+United_Kingdom!AB27-United_Kingdom!AB24+9+AB37</f>
        <v>305</v>
      </c>
      <c r="AC58" s="124">
        <f>Cont_Europe!AC27-Cont_Europe!AC24+United_Kingdom!AC27-United_Kingdom!AC24+3+AC37</f>
        <v>282</v>
      </c>
      <c r="AD58" s="124">
        <f>Cont_Europe!AD27-Cont_Europe!AD24+United_Kingdom!AD27-United_Kingdom!AD24+4+1+AD37</f>
        <v>317</v>
      </c>
      <c r="AE58" s="124">
        <f>Cont_Europe!AE27-Cont_Europe!AE24+United_Kingdom!AE27-United_Kingdom!AE24+2+6+AE37</f>
        <v>360</v>
      </c>
      <c r="AF58" s="125">
        <f>Cont_Europe!AF27-Cont_Europe!AF24+United_Kingdom!AF27-United_Kingdom!AF24+18+7+AF37</f>
        <v>1264</v>
      </c>
      <c r="AG58" s="124">
        <f>Cont_Europe!AG27-Cont_Europe!AG24+North_America!AG27-North_America!AG24+United_Kingdom!AG27-United_Kingdom!AG24+AG37</f>
        <v>297</v>
      </c>
      <c r="AH58" s="124">
        <f>Cont_Europe!AH27-Cont_Europe!AH24+North_America!AH27-North_America!AH24+United_Kingdom!AH27-United_Kingdom!AH24+AH37</f>
        <v>275</v>
      </c>
      <c r="AI58" s="124">
        <f>Cont_Europe!AI27-Cont_Europe!AI24+North_America!AI27-North_America!AI24+United_Kingdom!AI27-United_Kingdom!AI24+AI37</f>
        <v>321</v>
      </c>
      <c r="AJ58" s="124">
        <f>Cont_Europe!AJ27-Cont_Europe!AJ24+North_America!AJ27-North_America!AJ24+United_Kingdom!AJ27-United_Kingdom!AJ24+AJ37</f>
        <v>328</v>
      </c>
      <c r="AK58" s="125">
        <f>Cont_Europe!AK27-Cont_Europe!AK24+North_America!AK27-North_America!AK24+United_Kingdom!AK27-United_Kingdom!AK24+AK37</f>
        <v>1221</v>
      </c>
      <c r="AN58" s="53"/>
    </row>
    <row r="59" spans="1:40" s="126" customFormat="1" ht="12" customHeight="1" x14ac:dyDescent="0.2">
      <c r="A59" s="127"/>
      <c r="B59" s="128" t="s">
        <v>90</v>
      </c>
      <c r="C59" s="129"/>
      <c r="D59" s="129"/>
      <c r="E59" s="129"/>
      <c r="F59" s="129"/>
      <c r="G59" s="32"/>
      <c r="H59" s="130"/>
      <c r="I59" s="130"/>
      <c r="J59" s="130"/>
      <c r="K59" s="130"/>
      <c r="L59" s="32"/>
      <c r="M59" s="130"/>
      <c r="N59" s="130"/>
      <c r="O59" s="130"/>
      <c r="P59" s="130"/>
      <c r="Q59" s="32"/>
      <c r="R59" s="131">
        <v>229.94400000000002</v>
      </c>
      <c r="S59" s="130">
        <v>236.79300000000001</v>
      </c>
      <c r="T59" s="130">
        <v>267.07200000000006</v>
      </c>
      <c r="U59" s="130">
        <v>246.0319999999999</v>
      </c>
      <c r="V59" s="32">
        <v>979.84099999999989</v>
      </c>
      <c r="W59" s="131">
        <v>289.50800000000004</v>
      </c>
      <c r="X59" s="130">
        <v>307.60499999999996</v>
      </c>
      <c r="Y59" s="130">
        <v>290.58400000000006</v>
      </c>
      <c r="Z59" s="130">
        <v>315.67199999999991</v>
      </c>
      <c r="AA59" s="32">
        <v>1203.4689999999994</v>
      </c>
      <c r="AB59" s="131">
        <v>282.029</v>
      </c>
      <c r="AC59" s="130">
        <v>256.20799999999997</v>
      </c>
      <c r="AD59" s="130">
        <v>289.69900000000001</v>
      </c>
      <c r="AE59" s="130">
        <v>332.40799999999996</v>
      </c>
      <c r="AF59" s="32">
        <v>1160.3440000000001</v>
      </c>
      <c r="AG59" s="130">
        <v>270.62599999999998</v>
      </c>
      <c r="AH59" s="130">
        <v>246.10500000000002</v>
      </c>
      <c r="AI59" s="130">
        <v>290.68999999999994</v>
      </c>
      <c r="AJ59" s="130">
        <v>296.98700000000002</v>
      </c>
      <c r="AK59" s="32">
        <v>1104.4079999999999</v>
      </c>
      <c r="AL59"/>
      <c r="AN59" s="132"/>
    </row>
    <row r="60" spans="1:40" s="126" customFormat="1" ht="12" customHeight="1" x14ac:dyDescent="0.2">
      <c r="A60" s="127"/>
      <c r="B60" s="128" t="s">
        <v>91</v>
      </c>
      <c r="C60" s="129"/>
      <c r="D60" s="129"/>
      <c r="E60" s="129"/>
      <c r="F60" s="129"/>
      <c r="G60" s="32"/>
      <c r="H60" s="130"/>
      <c r="I60" s="130"/>
      <c r="J60" s="130"/>
      <c r="K60" s="130"/>
      <c r="L60" s="32"/>
      <c r="M60" s="130"/>
      <c r="N60" s="130"/>
      <c r="O60" s="130"/>
      <c r="P60" s="130"/>
      <c r="Q60" s="32"/>
      <c r="R60" s="131">
        <f t="shared" ref="R60:AK60" si="67">R58-R59</f>
        <v>20.156000000000063</v>
      </c>
      <c r="S60" s="130">
        <f t="shared" si="67"/>
        <v>28.50699999999955</v>
      </c>
      <c r="T60" s="130">
        <f t="shared" si="67"/>
        <v>30.728000000000748</v>
      </c>
      <c r="U60" s="130">
        <f t="shared" si="67"/>
        <v>21.767999999999546</v>
      </c>
      <c r="V60" s="32">
        <f t="shared" si="67"/>
        <v>101.15899999999988</v>
      </c>
      <c r="W60" s="131">
        <f t="shared" si="67"/>
        <v>25.891999999999939</v>
      </c>
      <c r="X60" s="130">
        <f t="shared" si="67"/>
        <v>26.295000000000073</v>
      </c>
      <c r="Y60" s="130">
        <f t="shared" si="67"/>
        <v>29.61599999999919</v>
      </c>
      <c r="Z60" s="130">
        <f t="shared" si="67"/>
        <v>30.028000000000247</v>
      </c>
      <c r="AA60" s="32">
        <f t="shared" si="67"/>
        <v>111.73100000000022</v>
      </c>
      <c r="AB60" s="131">
        <f t="shared" si="67"/>
        <v>22.971000000000004</v>
      </c>
      <c r="AC60" s="130">
        <f t="shared" si="67"/>
        <v>25.79200000000003</v>
      </c>
      <c r="AD60" s="130">
        <f t="shared" si="67"/>
        <v>27.300999999999988</v>
      </c>
      <c r="AE60" s="130">
        <f t="shared" si="67"/>
        <v>27.592000000000041</v>
      </c>
      <c r="AF60" s="32">
        <f t="shared" si="67"/>
        <v>103.65599999999995</v>
      </c>
      <c r="AG60" s="130">
        <f t="shared" si="67"/>
        <v>26.374000000000024</v>
      </c>
      <c r="AH60" s="130">
        <f t="shared" si="67"/>
        <v>28.894999999999982</v>
      </c>
      <c r="AI60" s="130">
        <f t="shared" si="67"/>
        <v>30.310000000000059</v>
      </c>
      <c r="AJ60" s="130">
        <f t="shared" si="67"/>
        <v>31.012999999999977</v>
      </c>
      <c r="AK60" s="32">
        <f t="shared" si="67"/>
        <v>116.5920000000001</v>
      </c>
      <c r="AL60"/>
      <c r="AN60" s="132"/>
    </row>
    <row r="61" spans="1:40" ht="12" customHeight="1" x14ac:dyDescent="0.2">
      <c r="A61" s="133" t="s">
        <v>92</v>
      </c>
      <c r="B61" s="133"/>
      <c r="C61" s="134"/>
      <c r="D61" s="134"/>
      <c r="E61" s="134"/>
      <c r="F61" s="134"/>
      <c r="G61" s="135"/>
      <c r="H61" s="136"/>
      <c r="I61" s="136"/>
      <c r="J61" s="136"/>
      <c r="K61" s="136"/>
      <c r="L61" s="135"/>
      <c r="M61" s="136"/>
      <c r="N61" s="136"/>
      <c r="O61" s="136"/>
      <c r="P61" s="136"/>
      <c r="Q61" s="135"/>
      <c r="R61" s="137">
        <f>R29</f>
        <v>19.8</v>
      </c>
      <c r="S61" s="136">
        <f>S29</f>
        <v>17.7</v>
      </c>
      <c r="T61" s="136">
        <f>T29</f>
        <v>18.899999999999995</v>
      </c>
      <c r="U61" s="136">
        <f>U29</f>
        <v>30.000000000000011</v>
      </c>
      <c r="V61" s="135">
        <f t="shared" ref="V61:AK61" si="68">V29</f>
        <v>86.4</v>
      </c>
      <c r="W61" s="137">
        <f t="shared" si="68"/>
        <v>32.299999999999997</v>
      </c>
      <c r="X61" s="136">
        <f t="shared" si="68"/>
        <v>47.2</v>
      </c>
      <c r="Y61" s="136">
        <f t="shared" si="68"/>
        <v>48.099999999999994</v>
      </c>
      <c r="Z61" s="136">
        <f t="shared" si="68"/>
        <v>42.099999999999994</v>
      </c>
      <c r="AA61" s="135">
        <f t="shared" si="68"/>
        <v>169.7</v>
      </c>
      <c r="AB61" s="137">
        <f t="shared" si="68"/>
        <v>46</v>
      </c>
      <c r="AC61" s="136">
        <f t="shared" si="68"/>
        <v>53</v>
      </c>
      <c r="AD61" s="136">
        <f t="shared" si="68"/>
        <v>89</v>
      </c>
      <c r="AE61" s="136">
        <f t="shared" si="68"/>
        <v>75</v>
      </c>
      <c r="AF61" s="135">
        <f t="shared" si="68"/>
        <v>263</v>
      </c>
      <c r="AG61" s="136">
        <f t="shared" si="68"/>
        <v>61</v>
      </c>
      <c r="AH61" s="136">
        <f t="shared" si="68"/>
        <v>80</v>
      </c>
      <c r="AI61" s="136">
        <f t="shared" si="68"/>
        <v>53</v>
      </c>
      <c r="AJ61" s="136">
        <f t="shared" si="68"/>
        <v>169</v>
      </c>
      <c r="AK61" s="135">
        <f t="shared" si="68"/>
        <v>363</v>
      </c>
      <c r="AL61" s="138"/>
      <c r="AM61" s="138"/>
    </row>
    <row r="62" spans="1:40" ht="12" customHeight="1" x14ac:dyDescent="0.2">
      <c r="A62" s="139" t="s">
        <v>93</v>
      </c>
      <c r="B62" s="139"/>
      <c r="C62" s="140"/>
      <c r="D62" s="140"/>
      <c r="E62" s="140"/>
      <c r="F62" s="140"/>
      <c r="G62" s="141"/>
      <c r="H62" s="142"/>
      <c r="I62" s="142"/>
      <c r="J62" s="142"/>
      <c r="K62" s="142"/>
      <c r="L62" s="141"/>
      <c r="M62" s="142" t="e">
        <f>M58+M61+#REF!</f>
        <v>#REF!</v>
      </c>
      <c r="N62" s="142" t="e">
        <f>N58+N61+#REF!</f>
        <v>#REF!</v>
      </c>
      <c r="O62" s="142" t="e">
        <f>O58+O61+#REF!</f>
        <v>#REF!</v>
      </c>
      <c r="P62" s="142" t="e">
        <f>P58+P61+#REF!</f>
        <v>#REF!</v>
      </c>
      <c r="Q62" s="141"/>
      <c r="R62" s="143">
        <f>R58+R61</f>
        <v>269.90000000000009</v>
      </c>
      <c r="S62" s="142">
        <f t="shared" ref="S62:AJ62" si="69">S58+S61</f>
        <v>282.99999999999955</v>
      </c>
      <c r="T62" s="142">
        <f t="shared" si="69"/>
        <v>316.70000000000078</v>
      </c>
      <c r="U62" s="142">
        <f t="shared" si="69"/>
        <v>297.79999999999944</v>
      </c>
      <c r="V62" s="141">
        <f t="shared" si="69"/>
        <v>1167.3999999999999</v>
      </c>
      <c r="W62" s="143">
        <f t="shared" si="69"/>
        <v>347.7</v>
      </c>
      <c r="X62" s="142">
        <f t="shared" si="69"/>
        <v>381.1</v>
      </c>
      <c r="Y62" s="142">
        <f t="shared" si="69"/>
        <v>368.29999999999927</v>
      </c>
      <c r="Z62" s="142">
        <f t="shared" si="69"/>
        <v>387.80000000000018</v>
      </c>
      <c r="AA62" s="141">
        <f t="shared" si="69"/>
        <v>1484.8999999999996</v>
      </c>
      <c r="AB62" s="143">
        <f t="shared" si="69"/>
        <v>351</v>
      </c>
      <c r="AC62" s="142">
        <f t="shared" si="69"/>
        <v>335</v>
      </c>
      <c r="AD62" s="142">
        <f t="shared" si="69"/>
        <v>406</v>
      </c>
      <c r="AE62" s="142">
        <f t="shared" si="69"/>
        <v>435</v>
      </c>
      <c r="AF62" s="141">
        <f t="shared" si="69"/>
        <v>1527</v>
      </c>
      <c r="AG62" s="142">
        <f t="shared" si="69"/>
        <v>358</v>
      </c>
      <c r="AH62" s="142">
        <f t="shared" si="69"/>
        <v>355</v>
      </c>
      <c r="AI62" s="142">
        <f t="shared" si="69"/>
        <v>374</v>
      </c>
      <c r="AJ62" s="142">
        <f t="shared" si="69"/>
        <v>497</v>
      </c>
      <c r="AK62" s="141">
        <f>AK58+AK61</f>
        <v>1584</v>
      </c>
      <c r="AL62" s="144"/>
    </row>
    <row r="63" spans="1:40" ht="12" customHeight="1" x14ac:dyDescent="0.2">
      <c r="A63" s="128" t="s">
        <v>94</v>
      </c>
      <c r="C63" s="144"/>
      <c r="D63" s="144"/>
      <c r="E63" s="144"/>
      <c r="F63" s="144"/>
      <c r="G63" s="145"/>
      <c r="H63" s="145"/>
      <c r="I63" s="145"/>
      <c r="J63" s="145"/>
      <c r="K63" s="145"/>
      <c r="L63" s="145"/>
      <c r="M63" s="145"/>
      <c r="N63" s="145"/>
      <c r="O63" s="145"/>
      <c r="P63" s="145"/>
      <c r="Q63" s="145"/>
      <c r="R63" s="146"/>
      <c r="S63" s="145"/>
      <c r="T63" s="145"/>
      <c r="U63" s="145"/>
      <c r="V63" s="145"/>
      <c r="W63" s="146"/>
      <c r="X63" s="145"/>
      <c r="Y63" s="145"/>
      <c r="Z63" s="145"/>
      <c r="AA63" s="145"/>
      <c r="AB63" s="146"/>
      <c r="AC63" s="145"/>
      <c r="AD63" s="145"/>
      <c r="AE63" s="145"/>
      <c r="AF63" s="145"/>
      <c r="AG63" s="145"/>
      <c r="AH63" s="145"/>
      <c r="AI63" s="145"/>
      <c r="AJ63" s="145"/>
      <c r="AK63" s="145"/>
      <c r="AL63" s="144"/>
    </row>
    <row r="64" spans="1:40" ht="12" customHeight="1" x14ac:dyDescent="0.2">
      <c r="G64" s="34"/>
      <c r="H64" s="34"/>
      <c r="I64" s="34"/>
      <c r="J64" s="34"/>
      <c r="K64" s="34"/>
      <c r="L64" s="34"/>
      <c r="M64" s="74"/>
      <c r="N64" s="34"/>
      <c r="O64" s="74"/>
      <c r="P64" s="34"/>
      <c r="Q64" s="34"/>
      <c r="R64" s="34"/>
      <c r="S64" s="34"/>
      <c r="T64" s="34"/>
      <c r="U64" s="74"/>
      <c r="V64" s="34"/>
      <c r="W64" s="34"/>
      <c r="X64" s="34"/>
      <c r="Y64" s="74"/>
      <c r="Z64" s="34"/>
      <c r="AA64" s="34"/>
      <c r="AB64" s="34"/>
      <c r="AC64" s="34"/>
      <c r="AD64" s="34"/>
      <c r="AE64" s="34"/>
      <c r="AF64" s="34"/>
      <c r="AG64" s="34"/>
      <c r="AH64" s="34"/>
      <c r="AI64" s="34"/>
      <c r="AJ64" s="34"/>
      <c r="AK64" s="34"/>
      <c r="AL64" s="147"/>
    </row>
    <row r="65" spans="1:46" ht="12" customHeight="1" x14ac:dyDescent="0.2">
      <c r="G65" s="34"/>
      <c r="H65" s="34"/>
      <c r="I65" s="34"/>
      <c r="J65" s="34"/>
      <c r="K65" s="34"/>
      <c r="L65" s="34"/>
      <c r="M65" s="74"/>
      <c r="N65" s="34"/>
      <c r="O65" s="74"/>
      <c r="P65" s="34"/>
      <c r="Q65" s="34"/>
      <c r="R65" s="34"/>
      <c r="S65" s="34"/>
      <c r="T65" s="34"/>
      <c r="U65" s="74"/>
      <c r="V65" s="34"/>
      <c r="W65" s="34"/>
      <c r="X65" s="34"/>
      <c r="Y65" s="74"/>
      <c r="Z65" s="34"/>
      <c r="AA65" s="34"/>
      <c r="AB65" s="34"/>
      <c r="AC65" s="34"/>
      <c r="AD65" s="34"/>
      <c r="AE65" s="34"/>
      <c r="AF65" s="34"/>
      <c r="AG65" s="34"/>
      <c r="AH65" s="34"/>
      <c r="AI65" s="34"/>
      <c r="AJ65" s="34"/>
      <c r="AK65" s="34"/>
      <c r="AL65" s="147"/>
    </row>
    <row r="66" spans="1:46" ht="12" customHeight="1" thickBot="1" x14ac:dyDescent="0.25">
      <c r="A66" s="148" t="s">
        <v>95</v>
      </c>
      <c r="B66" s="149"/>
      <c r="C66" s="150"/>
      <c r="D66" s="150"/>
      <c r="E66" s="150"/>
      <c r="F66" s="150"/>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row>
    <row r="67" spans="1:46" s="29" customFormat="1" ht="12" customHeight="1" x14ac:dyDescent="0.15">
      <c r="A67" s="22" t="s">
        <v>96</v>
      </c>
      <c r="B67" s="22"/>
      <c r="C67" s="23">
        <v>10.1</v>
      </c>
      <c r="D67" s="23">
        <v>6.2000000000000011</v>
      </c>
      <c r="E67" s="23">
        <v>6.1999999999999975</v>
      </c>
      <c r="F67" s="23">
        <v>14.700000000000005</v>
      </c>
      <c r="G67" s="24">
        <f t="shared" ref="G67" si="70">SUM(C67:F67)</f>
        <v>37.200000000000003</v>
      </c>
      <c r="H67" s="23">
        <v>13.1</v>
      </c>
      <c r="I67" s="23">
        <v>5.7999999999999989</v>
      </c>
      <c r="J67" s="23">
        <v>15.9</v>
      </c>
      <c r="K67" s="23">
        <v>11.700000000000005</v>
      </c>
      <c r="L67" s="24">
        <f t="shared" ref="L67" si="71">SUM(H67:K67)</f>
        <v>46.5</v>
      </c>
      <c r="M67" s="23">
        <v>13.1</v>
      </c>
      <c r="N67" s="23">
        <v>14.799999999999999</v>
      </c>
      <c r="O67" s="23">
        <v>9.6000000000000032</v>
      </c>
      <c r="P67" s="23">
        <v>12.4</v>
      </c>
      <c r="Q67" s="24">
        <f t="shared" ref="Q67" si="72">SUM(M67:P67)</f>
        <v>49.9</v>
      </c>
      <c r="R67" s="23">
        <v>19</v>
      </c>
      <c r="S67" s="23">
        <v>7</v>
      </c>
      <c r="T67" s="23">
        <v>10.399999999999999</v>
      </c>
      <c r="U67" s="23">
        <v>31.800000000000004</v>
      </c>
      <c r="V67" s="24">
        <f t="shared" ref="V67" si="73">SUM(R67:U67)</f>
        <v>68.2</v>
      </c>
      <c r="W67" s="23">
        <v>24.5</v>
      </c>
      <c r="X67" s="23">
        <v>18.200000000000003</v>
      </c>
      <c r="Y67" s="23">
        <v>31.799999999999997</v>
      </c>
      <c r="Z67" s="23">
        <v>27.599999999999994</v>
      </c>
      <c r="AA67" s="24">
        <f>SUM(W67:Z67)</f>
        <v>102.1</v>
      </c>
      <c r="AB67" s="23">
        <v>45</v>
      </c>
      <c r="AC67" s="23">
        <v>56</v>
      </c>
      <c r="AD67" s="23">
        <v>68</v>
      </c>
      <c r="AE67" s="23">
        <v>87</v>
      </c>
      <c r="AF67" s="24">
        <f>SUM(AB67:AE67)</f>
        <v>256</v>
      </c>
      <c r="AG67" s="23">
        <v>58</v>
      </c>
      <c r="AH67" s="23">
        <v>62</v>
      </c>
      <c r="AI67" s="23">
        <v>72</v>
      </c>
      <c r="AJ67" s="23">
        <v>62</v>
      </c>
      <c r="AK67" s="24">
        <f>SUM(AG67:AJ67)</f>
        <v>254</v>
      </c>
    </row>
    <row r="68" spans="1:46" s="33" customFormat="1" ht="12" hidden="1" customHeight="1" outlineLevel="1" x14ac:dyDescent="0.15">
      <c r="A68" s="30"/>
      <c r="B68" s="31" t="s">
        <v>53</v>
      </c>
      <c r="C68" s="34"/>
      <c r="D68" s="34"/>
      <c r="E68" s="34"/>
      <c r="F68" s="34"/>
      <c r="G68" s="35"/>
      <c r="H68" s="34"/>
      <c r="I68" s="34"/>
      <c r="J68" s="34"/>
      <c r="K68" s="34"/>
      <c r="L68" s="35"/>
      <c r="M68" s="34"/>
      <c r="N68" s="34"/>
      <c r="O68" s="34"/>
      <c r="P68" s="34"/>
      <c r="Q68" s="35"/>
      <c r="R68" s="34">
        <f>Cont_Europe!R36</f>
        <v>19</v>
      </c>
      <c r="S68" s="34">
        <f>Cont_Europe!S36</f>
        <v>6.9999999999999982</v>
      </c>
      <c r="T68" s="34">
        <f>Cont_Europe!T36</f>
        <v>10.100000000000003</v>
      </c>
      <c r="U68" s="34">
        <f>Cont_Europe!U36</f>
        <v>16.100000000000001</v>
      </c>
      <c r="V68" s="35">
        <f t="shared" ref="V68" si="74">SUM(R68:U68)</f>
        <v>52.2</v>
      </c>
      <c r="W68" s="34">
        <f>Cont_Europe!W36</f>
        <v>20.2</v>
      </c>
      <c r="X68" s="34">
        <f>Cont_Europe!X36</f>
        <v>11.899999999999999</v>
      </c>
      <c r="Y68" s="74">
        <f>Cont_Europe!Y36</f>
        <v>10.100000000000001</v>
      </c>
      <c r="Z68" s="34">
        <f>Cont_Europe!Z36</f>
        <v>23</v>
      </c>
      <c r="AA68" s="35">
        <f t="shared" ref="AA68" si="75">SUM(W68:Z68)</f>
        <v>65.199999999999989</v>
      </c>
      <c r="AB68" s="34">
        <f>Cont_Europe!AB36</f>
        <v>18</v>
      </c>
      <c r="AC68" s="34">
        <f>Cont_Europe!AC36</f>
        <v>17</v>
      </c>
      <c r="AD68" s="34">
        <f>Cont_Europe!AD36</f>
        <v>13</v>
      </c>
      <c r="AE68" s="34">
        <f>Cont_Europe!AE36</f>
        <v>22</v>
      </c>
      <c r="AF68" s="35">
        <f t="shared" ref="AF68" si="76">SUM(AB68:AE68)</f>
        <v>70</v>
      </c>
      <c r="AG68" s="34">
        <f>Cont_Europe!AG36</f>
        <v>21</v>
      </c>
      <c r="AH68" s="34">
        <f>Cont_Europe!AH36</f>
        <v>12</v>
      </c>
      <c r="AI68" s="34">
        <f>Cont_Europe!AI36</f>
        <v>18</v>
      </c>
      <c r="AJ68" s="34">
        <f>Cont_Europe!AJ36</f>
        <v>15</v>
      </c>
      <c r="AK68" s="35">
        <f t="shared" ref="AK68" si="77">SUM(AG68:AJ68)</f>
        <v>66</v>
      </c>
      <c r="AL68" s="73"/>
    </row>
    <row r="69" spans="1:46" s="33" customFormat="1" ht="12" hidden="1" customHeight="1" outlineLevel="1" x14ac:dyDescent="0.15">
      <c r="A69" s="30"/>
      <c r="B69" s="31" t="s">
        <v>54</v>
      </c>
      <c r="C69" s="34"/>
      <c r="D69" s="34"/>
      <c r="E69" s="34"/>
      <c r="F69" s="34"/>
      <c r="G69" s="35"/>
      <c r="H69" s="34"/>
      <c r="I69" s="34"/>
      <c r="J69" s="34"/>
      <c r="K69" s="34"/>
      <c r="L69" s="35"/>
      <c r="M69" s="34"/>
      <c r="N69" s="34"/>
      <c r="O69" s="74"/>
      <c r="P69" s="34"/>
      <c r="Q69" s="35"/>
      <c r="R69" s="61">
        <v>0</v>
      </c>
      <c r="S69" s="61">
        <v>0</v>
      </c>
      <c r="T69" s="61">
        <v>0</v>
      </c>
      <c r="U69" s="61">
        <v>0</v>
      </c>
      <c r="V69" s="35">
        <f>SUM(R69:U69)</f>
        <v>0</v>
      </c>
      <c r="W69" s="74">
        <f>North_America!W36</f>
        <v>0.8</v>
      </c>
      <c r="X69" s="74">
        <f>North_America!X36</f>
        <v>0.5</v>
      </c>
      <c r="Y69" s="74">
        <f>North_America!Y36</f>
        <v>0.7</v>
      </c>
      <c r="Z69" s="74">
        <f>North_America!Z36</f>
        <v>0.79999999999999982</v>
      </c>
      <c r="AA69" s="35">
        <f>SUM(W69:Z69)</f>
        <v>2.8</v>
      </c>
      <c r="AB69" s="34">
        <f>North_America!AB36</f>
        <v>0</v>
      </c>
      <c r="AC69" s="34">
        <f>North_America!AC36</f>
        <v>1</v>
      </c>
      <c r="AD69" s="74">
        <f>North_America!AD36</f>
        <v>0</v>
      </c>
      <c r="AE69" s="34">
        <f>North_America!AE36</f>
        <v>4</v>
      </c>
      <c r="AF69" s="35">
        <f>SUM(AB69:AE69)</f>
        <v>5</v>
      </c>
      <c r="AG69" s="34">
        <f>North_America!AG36</f>
        <v>1</v>
      </c>
      <c r="AH69" s="34">
        <f>North_America!AH36</f>
        <v>0</v>
      </c>
      <c r="AI69" s="34">
        <f>North_America!AI36</f>
        <v>3</v>
      </c>
      <c r="AJ69" s="34">
        <f>North_America!AJ36</f>
        <v>2</v>
      </c>
      <c r="AK69" s="35">
        <f>SUM(AG69:AJ69)</f>
        <v>6</v>
      </c>
      <c r="AL69" s="73"/>
    </row>
    <row r="70" spans="1:46" s="33" customFormat="1" ht="12" hidden="1" customHeight="1" outlineLevel="1" x14ac:dyDescent="0.15">
      <c r="A70" s="30"/>
      <c r="B70" s="31" t="s">
        <v>55</v>
      </c>
      <c r="C70" s="34"/>
      <c r="D70" s="34"/>
      <c r="E70" s="34"/>
      <c r="F70" s="34"/>
      <c r="G70" s="35"/>
      <c r="H70" s="34"/>
      <c r="I70" s="34"/>
      <c r="J70" s="34"/>
      <c r="K70" s="34"/>
      <c r="L70" s="35"/>
      <c r="M70" s="74"/>
      <c r="N70" s="34"/>
      <c r="O70" s="74"/>
      <c r="P70" s="34"/>
      <c r="Q70" s="35"/>
      <c r="R70" s="61">
        <v>0</v>
      </c>
      <c r="S70" s="61">
        <v>0</v>
      </c>
      <c r="T70" s="61">
        <v>0</v>
      </c>
      <c r="U70" s="61">
        <v>0</v>
      </c>
      <c r="V70" s="35">
        <f t="shared" ref="V70:V71" si="78">SUM(R70:U70)</f>
        <v>0</v>
      </c>
      <c r="W70" s="34">
        <f>United_Kingdom!W36</f>
        <v>1.9</v>
      </c>
      <c r="X70" s="34">
        <f>United_Kingdom!X36</f>
        <v>1.1999999999999997</v>
      </c>
      <c r="Y70" s="74">
        <f>United_Kingdom!Y36</f>
        <v>2.7999999999999994</v>
      </c>
      <c r="Z70" s="34">
        <f>United_Kingdom!Z36</f>
        <v>2.600000000000001</v>
      </c>
      <c r="AA70" s="35">
        <f t="shared" ref="AA70:AA71" si="79">SUM(W70:Z70)</f>
        <v>8.5</v>
      </c>
      <c r="AB70" s="34">
        <f>United_Kingdom!AB36</f>
        <v>27</v>
      </c>
      <c r="AC70" s="34">
        <f>United_Kingdom!AC36</f>
        <v>40</v>
      </c>
      <c r="AD70" s="34">
        <f>United_Kingdom!AD36</f>
        <v>54</v>
      </c>
      <c r="AE70" s="34">
        <f>United_Kingdom!AE36</f>
        <v>62</v>
      </c>
      <c r="AF70" s="35">
        <f t="shared" ref="AF70:AF71" si="80">SUM(AB70:AE70)</f>
        <v>183</v>
      </c>
      <c r="AG70" s="34">
        <f>United_Kingdom!AG36</f>
        <v>32</v>
      </c>
      <c r="AH70" s="34">
        <f>United_Kingdom!AH36</f>
        <v>37</v>
      </c>
      <c r="AI70" s="34">
        <f>United_Kingdom!AI36</f>
        <v>38</v>
      </c>
      <c r="AJ70" s="34">
        <f>United_Kingdom!AJ36</f>
        <v>33</v>
      </c>
      <c r="AK70" s="35">
        <f t="shared" ref="AK70:AK71" si="81">SUM(AG70:AJ70)</f>
        <v>140</v>
      </c>
      <c r="AL70" s="73"/>
    </row>
    <row r="71" spans="1:46" s="153" customFormat="1" ht="12" hidden="1" customHeight="1" outlineLevel="1" x14ac:dyDescent="0.15">
      <c r="A71" s="30"/>
      <c r="B71" s="31" t="s">
        <v>56</v>
      </c>
      <c r="C71" s="34"/>
      <c r="D71" s="34"/>
      <c r="E71" s="34"/>
      <c r="F71" s="34"/>
      <c r="G71" s="35"/>
      <c r="H71" s="34"/>
      <c r="I71" s="34"/>
      <c r="J71" s="34"/>
      <c r="K71" s="34"/>
      <c r="L71" s="35"/>
      <c r="M71" s="34"/>
      <c r="N71" s="34"/>
      <c r="O71" s="74"/>
      <c r="P71" s="34"/>
      <c r="Q71" s="35"/>
      <c r="R71" s="36">
        <v>0</v>
      </c>
      <c r="S71" s="36">
        <v>0</v>
      </c>
      <c r="T71" s="36">
        <v>0.3</v>
      </c>
      <c r="U71" s="36">
        <v>15.7</v>
      </c>
      <c r="V71" s="35">
        <f t="shared" si="78"/>
        <v>16</v>
      </c>
      <c r="W71" s="34">
        <v>2.2999999999999998</v>
      </c>
      <c r="X71" s="34">
        <v>4.5999999999999996</v>
      </c>
      <c r="Y71" s="34">
        <v>18.199999999999996</v>
      </c>
      <c r="Z71" s="34">
        <v>1.2000000000000073</v>
      </c>
      <c r="AA71" s="35">
        <f t="shared" si="79"/>
        <v>26.3</v>
      </c>
      <c r="AB71" s="34">
        <v>0</v>
      </c>
      <c r="AC71" s="34">
        <v>-2</v>
      </c>
      <c r="AD71" s="74">
        <v>1</v>
      </c>
      <c r="AE71" s="34">
        <v>-1</v>
      </c>
      <c r="AF71" s="35">
        <f t="shared" si="80"/>
        <v>-2</v>
      </c>
      <c r="AG71" s="34">
        <v>4</v>
      </c>
      <c r="AH71" s="34">
        <v>13</v>
      </c>
      <c r="AI71" s="34">
        <v>13</v>
      </c>
      <c r="AJ71" s="34">
        <v>12</v>
      </c>
      <c r="AK71" s="35">
        <f t="shared" si="81"/>
        <v>42</v>
      </c>
      <c r="AL71" s="152"/>
    </row>
    <row r="72" spans="1:46" s="10" customFormat="1" ht="12" customHeight="1" collapsed="1" x14ac:dyDescent="0.15">
      <c r="A72" s="22" t="s">
        <v>97</v>
      </c>
      <c r="B72" s="22"/>
      <c r="C72" s="23">
        <v>141.20000000000005</v>
      </c>
      <c r="D72" s="23">
        <v>129.00000000000017</v>
      </c>
      <c r="E72" s="23">
        <v>137.0999999999998</v>
      </c>
      <c r="F72" s="23">
        <v>158.69999999999996</v>
      </c>
      <c r="G72" s="24">
        <f t="shared" ref="G72" si="82">SUM(C72:F72)</f>
        <v>566</v>
      </c>
      <c r="H72" s="23">
        <v>125.30000000000001</v>
      </c>
      <c r="I72" s="23">
        <v>51.200000000000017</v>
      </c>
      <c r="J72" s="23">
        <v>187.80000000000013</v>
      </c>
      <c r="K72" s="23">
        <v>127.30000000000011</v>
      </c>
      <c r="L72" s="24">
        <f t="shared" ref="L72" si="83">SUM(H72:K72)</f>
        <v>491.60000000000031</v>
      </c>
      <c r="M72" s="23">
        <v>131.30000000000001</v>
      </c>
      <c r="N72" s="23">
        <v>224.50000000000023</v>
      </c>
      <c r="O72" s="23">
        <v>280.79999999999944</v>
      </c>
      <c r="P72" s="23">
        <v>280.29999999999984</v>
      </c>
      <c r="Q72" s="24">
        <f t="shared" ref="Q72" si="84">SUM(M72:P72)</f>
        <v>916.89999999999952</v>
      </c>
      <c r="R72" s="23">
        <v>250.89999999999992</v>
      </c>
      <c r="S72" s="23">
        <v>276</v>
      </c>
      <c r="T72" s="23">
        <v>306.29999999999984</v>
      </c>
      <c r="U72" s="23">
        <v>266.00000000000131</v>
      </c>
      <c r="V72" s="24">
        <f t="shared" ref="V72" si="85">SUM(R72:U72)</f>
        <v>1099.200000000001</v>
      </c>
      <c r="W72" s="23">
        <v>322.20000000000005</v>
      </c>
      <c r="X72" s="23">
        <v>362.80000000000007</v>
      </c>
      <c r="Y72" s="23">
        <v>336.60000000000053</v>
      </c>
      <c r="Z72" s="23">
        <v>360.89999999999918</v>
      </c>
      <c r="AA72" s="24">
        <f>SUM(W72:Z72)</f>
        <v>1382.4999999999998</v>
      </c>
      <c r="AB72" s="23">
        <v>306</v>
      </c>
      <c r="AC72" s="23">
        <v>279</v>
      </c>
      <c r="AD72" s="23">
        <v>338</v>
      </c>
      <c r="AE72" s="23">
        <v>348</v>
      </c>
      <c r="AF72" s="24">
        <f>SUM(AB72:AE72)</f>
        <v>1271</v>
      </c>
      <c r="AG72" s="23">
        <v>300</v>
      </c>
      <c r="AH72" s="23">
        <v>293</v>
      </c>
      <c r="AI72" s="23">
        <v>302</v>
      </c>
      <c r="AJ72" s="23">
        <v>435</v>
      </c>
      <c r="AK72" s="24">
        <f>SUM(AG72:AJ72)</f>
        <v>1330</v>
      </c>
    </row>
    <row r="73" spans="1:46" s="10" customFormat="1" ht="12" customHeight="1" x14ac:dyDescent="0.15">
      <c r="A73" s="44" t="s">
        <v>98</v>
      </c>
      <c r="B73" s="44"/>
      <c r="C73" s="154">
        <f t="shared" ref="C73:AK73" si="86">C72/C32</f>
        <v>0.93324520819563783</v>
      </c>
      <c r="D73" s="154">
        <f t="shared" si="86"/>
        <v>0.95414201183431968</v>
      </c>
      <c r="E73" s="154">
        <f t="shared" si="86"/>
        <v>0.95673412421493376</v>
      </c>
      <c r="F73" s="154">
        <f t="shared" si="86"/>
        <v>0.91522491349480961</v>
      </c>
      <c r="G73" s="155">
        <f t="shared" si="86"/>
        <v>0.93832891246684347</v>
      </c>
      <c r="H73" s="154">
        <f t="shared" si="86"/>
        <v>0.90534682080924855</v>
      </c>
      <c r="I73" s="154">
        <f t="shared" si="86"/>
        <v>0.89824561403508785</v>
      </c>
      <c r="J73" s="154">
        <f t="shared" si="86"/>
        <v>0.92194403534609726</v>
      </c>
      <c r="K73" s="154">
        <f t="shared" si="86"/>
        <v>0.91582733812949646</v>
      </c>
      <c r="L73" s="155">
        <f t="shared" si="86"/>
        <v>0.91358483553242908</v>
      </c>
      <c r="M73" s="154">
        <f t="shared" si="86"/>
        <v>0.90927977839335183</v>
      </c>
      <c r="N73" s="154">
        <f t="shared" si="86"/>
        <v>0.93815294609277056</v>
      </c>
      <c r="O73" s="154">
        <f t="shared" si="86"/>
        <v>0.96694214876033047</v>
      </c>
      <c r="P73" s="154">
        <f t="shared" si="86"/>
        <v>0.9576358045780663</v>
      </c>
      <c r="Q73" s="155">
        <f t="shared" si="86"/>
        <v>0.94838642945800578</v>
      </c>
      <c r="R73" s="154">
        <f t="shared" si="86"/>
        <v>0.92960355687291585</v>
      </c>
      <c r="S73" s="154">
        <f t="shared" si="86"/>
        <v>0.97526501766784457</v>
      </c>
      <c r="T73" s="154">
        <f t="shared" si="86"/>
        <v>0.96716135143669091</v>
      </c>
      <c r="U73" s="154">
        <f t="shared" si="86"/>
        <v>0.89321692411014142</v>
      </c>
      <c r="V73" s="155">
        <f t="shared" si="86"/>
        <v>0.94157957855062535</v>
      </c>
      <c r="W73" s="154">
        <f t="shared" si="86"/>
        <v>0.92933371791173924</v>
      </c>
      <c r="X73" s="154">
        <f t="shared" si="86"/>
        <v>0.95223097112860899</v>
      </c>
      <c r="Y73" s="154">
        <f t="shared" si="86"/>
        <v>0.91368078175895773</v>
      </c>
      <c r="Z73" s="154">
        <f t="shared" si="86"/>
        <v>0.92895752895752892</v>
      </c>
      <c r="AA73" s="155">
        <f t="shared" si="86"/>
        <v>0.93122726660379906</v>
      </c>
      <c r="AB73" s="154">
        <f t="shared" si="86"/>
        <v>0.87179487179487181</v>
      </c>
      <c r="AC73" s="154">
        <f t="shared" si="86"/>
        <v>0.83283582089552244</v>
      </c>
      <c r="AD73" s="154">
        <f t="shared" si="86"/>
        <v>0.83251231527093594</v>
      </c>
      <c r="AE73" s="154">
        <f t="shared" si="86"/>
        <v>0.8</v>
      </c>
      <c r="AF73" s="155">
        <f t="shared" si="86"/>
        <v>0.83235101506221354</v>
      </c>
      <c r="AG73" s="154">
        <f t="shared" si="86"/>
        <v>0.83798882681564246</v>
      </c>
      <c r="AH73" s="154">
        <f t="shared" si="86"/>
        <v>0.82535211267605635</v>
      </c>
      <c r="AI73" s="154">
        <f t="shared" si="86"/>
        <v>0.80748663101604279</v>
      </c>
      <c r="AJ73" s="154">
        <f t="shared" si="86"/>
        <v>0.87525150905432592</v>
      </c>
      <c r="AK73" s="155">
        <f t="shared" si="86"/>
        <v>0.83964646464646464</v>
      </c>
    </row>
    <row r="74" spans="1:46" s="82" customFormat="1" ht="12" customHeight="1" x14ac:dyDescent="0.15">
      <c r="A74" s="84"/>
      <c r="B74" s="156"/>
      <c r="C74" s="157"/>
      <c r="D74" s="157"/>
      <c r="E74" s="157"/>
      <c r="F74" s="157"/>
      <c r="H74" s="96"/>
      <c r="I74" s="96"/>
      <c r="J74" s="96"/>
      <c r="K74" s="96"/>
      <c r="M74" s="85"/>
      <c r="N74" s="96"/>
      <c r="O74" s="85"/>
      <c r="P74" s="85"/>
      <c r="Q74" s="85"/>
      <c r="R74" s="158"/>
      <c r="S74" s="158"/>
      <c r="T74" s="158"/>
      <c r="U74" s="158"/>
      <c r="V74" s="158"/>
      <c r="W74" s="158"/>
      <c r="X74" s="158"/>
      <c r="Y74" s="158"/>
      <c r="Z74" s="158"/>
      <c r="AA74" s="158"/>
      <c r="AB74" s="158"/>
      <c r="AC74" s="158"/>
      <c r="AD74" s="158"/>
      <c r="AE74" s="158"/>
      <c r="AF74" s="158"/>
      <c r="AG74" s="158"/>
      <c r="AH74" s="158"/>
      <c r="AI74" s="158"/>
      <c r="AJ74" s="158"/>
      <c r="AK74" s="158"/>
    </row>
    <row r="75" spans="1:46" s="13" customFormat="1" ht="12" hidden="1" customHeight="1" outlineLevel="1" x14ac:dyDescent="0.15">
      <c r="A75" s="159" t="s">
        <v>99</v>
      </c>
      <c r="B75" s="160"/>
      <c r="C75" s="160"/>
      <c r="D75" s="160"/>
      <c r="E75" s="160"/>
      <c r="F75" s="160"/>
      <c r="G75" s="161"/>
      <c r="H75" s="160"/>
      <c r="I75" s="160"/>
      <c r="J75" s="160"/>
      <c r="K75" s="160"/>
      <c r="L75" s="161"/>
      <c r="M75" s="160"/>
      <c r="N75" s="160"/>
      <c r="O75" s="160"/>
      <c r="P75" s="160"/>
      <c r="Q75" s="161"/>
      <c r="R75" s="160"/>
      <c r="S75" s="160"/>
      <c r="T75" s="160"/>
      <c r="U75" s="160"/>
      <c r="V75" s="161"/>
      <c r="W75" s="160"/>
      <c r="X75" s="160"/>
      <c r="Y75" s="160"/>
      <c r="Z75" s="160"/>
      <c r="AA75" s="161"/>
      <c r="AB75" s="160"/>
      <c r="AC75" s="160"/>
      <c r="AD75" s="160"/>
      <c r="AE75" s="160"/>
      <c r="AF75" s="161"/>
      <c r="AG75" s="160"/>
      <c r="AH75" s="160"/>
      <c r="AI75" s="160"/>
      <c r="AJ75" s="160"/>
      <c r="AK75" s="161"/>
    </row>
    <row r="76" spans="1:46" s="163" customFormat="1" ht="12" hidden="1" customHeight="1" outlineLevel="1" x14ac:dyDescent="0.15">
      <c r="A76" s="162" t="s">
        <v>100</v>
      </c>
      <c r="C76" s="36">
        <v>197.2</v>
      </c>
      <c r="D76" s="36">
        <v>195.30000000000007</v>
      </c>
      <c r="E76" s="36">
        <v>198.79999999999993</v>
      </c>
      <c r="F76" s="36">
        <v>228.59999999999991</v>
      </c>
      <c r="G76" s="45">
        <f t="shared" ref="G76:G79" si="87">SUM(C76:F76)</f>
        <v>819.89999999999986</v>
      </c>
      <c r="H76" s="36">
        <v>153.69999999999999</v>
      </c>
      <c r="I76" s="36">
        <v>111.5</v>
      </c>
      <c r="J76" s="36">
        <v>241.89999999999998</v>
      </c>
      <c r="K76" s="36">
        <v>174.59999999999994</v>
      </c>
      <c r="L76" s="45">
        <f t="shared" ref="L76:L79" si="88">SUM(H76:K76)</f>
        <v>681.69999999999993</v>
      </c>
      <c r="M76" s="36">
        <v>155.20000000000002</v>
      </c>
      <c r="N76" s="36">
        <v>237.89999999999995</v>
      </c>
      <c r="O76" s="36">
        <v>248.59999999999997</v>
      </c>
      <c r="P76" s="36">
        <v>278.70000000000005</v>
      </c>
      <c r="Q76" s="45">
        <f t="shared" ref="Q76:Q79" si="89">SUM(M76:P76)</f>
        <v>920.4</v>
      </c>
      <c r="R76" s="36">
        <v>245.7</v>
      </c>
      <c r="S76" s="36">
        <v>254.20000000000005</v>
      </c>
      <c r="T76" s="36">
        <v>260.09999999999991</v>
      </c>
      <c r="U76" s="36">
        <v>293.30000000000007</v>
      </c>
      <c r="V76" s="45">
        <f t="shared" ref="V76:V79" si="90">SUM(R76:U76)</f>
        <v>1053.3000000000002</v>
      </c>
      <c r="W76" s="36">
        <v>405.09314265512501</v>
      </c>
      <c r="X76" s="36">
        <v>476.75019909717741</v>
      </c>
      <c r="Y76" s="36">
        <v>452.23314696438734</v>
      </c>
      <c r="Z76" s="36">
        <v>489.24879904303822</v>
      </c>
      <c r="AA76" s="45">
        <f t="shared" ref="AA76:AA79" si="91">SUM(W76:Z76)</f>
        <v>1823.3252877597279</v>
      </c>
      <c r="AB76" s="36">
        <v>489</v>
      </c>
      <c r="AC76" s="36">
        <v>473</v>
      </c>
      <c r="AD76" s="36">
        <v>513</v>
      </c>
      <c r="AE76" s="36">
        <v>567</v>
      </c>
      <c r="AF76" s="45">
        <f t="shared" ref="AF76:AF79" si="92">SUM(AB76:AE76)</f>
        <v>2042</v>
      </c>
      <c r="AG76" s="36">
        <v>513</v>
      </c>
      <c r="AH76" s="36">
        <v>507</v>
      </c>
      <c r="AI76" s="36">
        <v>551</v>
      </c>
      <c r="AJ76" s="36">
        <v>558</v>
      </c>
      <c r="AK76" s="45">
        <f t="shared" ref="AK76:AK79" si="93">SUM(AG76:AJ76)</f>
        <v>2129</v>
      </c>
      <c r="AL76" s="164"/>
      <c r="AM76" s="165"/>
    </row>
    <row r="77" spans="1:46" s="163" customFormat="1" ht="12" hidden="1" customHeight="1" outlineLevel="1" x14ac:dyDescent="0.15">
      <c r="A77" s="162" t="s">
        <v>101</v>
      </c>
      <c r="C77" s="36">
        <v>67.600000000000009</v>
      </c>
      <c r="D77" s="36">
        <v>60.3</v>
      </c>
      <c r="E77" s="36">
        <v>61.899999999999991</v>
      </c>
      <c r="F77" s="36">
        <v>75.500000000000014</v>
      </c>
      <c r="G77" s="45">
        <f t="shared" si="87"/>
        <v>265.3</v>
      </c>
      <c r="H77" s="36">
        <v>59.5</v>
      </c>
      <c r="I77" s="36">
        <v>26.200000000000003</v>
      </c>
      <c r="J77" s="36">
        <v>72</v>
      </c>
      <c r="K77" s="36">
        <v>61.699999999999974</v>
      </c>
      <c r="L77" s="45">
        <f t="shared" si="88"/>
        <v>219.39999999999998</v>
      </c>
      <c r="M77" s="36">
        <v>61.4</v>
      </c>
      <c r="N77" s="36">
        <v>96.5</v>
      </c>
      <c r="O77" s="36">
        <v>98.999999999999972</v>
      </c>
      <c r="P77" s="36">
        <v>117.20000000000002</v>
      </c>
      <c r="Q77" s="45">
        <f t="shared" si="89"/>
        <v>374.1</v>
      </c>
      <c r="R77" s="36">
        <v>113</v>
      </c>
      <c r="S77" s="36">
        <v>98.6</v>
      </c>
      <c r="T77" s="36">
        <v>111.1</v>
      </c>
      <c r="U77" s="36">
        <v>120.10000000000005</v>
      </c>
      <c r="V77" s="45">
        <f t="shared" si="90"/>
        <v>442.80000000000007</v>
      </c>
      <c r="W77" s="36">
        <v>122.7</v>
      </c>
      <c r="X77" s="36">
        <v>112.09999999999998</v>
      </c>
      <c r="Y77" s="36">
        <v>103.89500000000008</v>
      </c>
      <c r="Z77" s="36">
        <v>130.005</v>
      </c>
      <c r="AA77" s="45">
        <f t="shared" si="91"/>
        <v>468.70000000000005</v>
      </c>
      <c r="AB77" s="36">
        <v>125</v>
      </c>
      <c r="AC77" s="36">
        <v>131</v>
      </c>
      <c r="AD77" s="36">
        <v>130</v>
      </c>
      <c r="AE77" s="36">
        <v>170</v>
      </c>
      <c r="AF77" s="45">
        <f t="shared" si="92"/>
        <v>556</v>
      </c>
      <c r="AG77" s="36">
        <v>141</v>
      </c>
      <c r="AH77" s="36">
        <v>130</v>
      </c>
      <c r="AI77" s="36">
        <v>129</v>
      </c>
      <c r="AJ77" s="36">
        <v>162</v>
      </c>
      <c r="AK77" s="45">
        <f t="shared" si="93"/>
        <v>562</v>
      </c>
      <c r="AL77" s="165"/>
      <c r="AM77" s="165"/>
      <c r="AN77" s="165"/>
      <c r="AO77" s="165"/>
      <c r="AP77" s="165"/>
      <c r="AQ77" s="165"/>
      <c r="AR77" s="165"/>
      <c r="AS77" s="165"/>
      <c r="AT77" s="165"/>
    </row>
    <row r="78" spans="1:46" s="163" customFormat="1" ht="12" hidden="1" customHeight="1" outlineLevel="1" x14ac:dyDescent="0.15">
      <c r="A78" s="162" t="s">
        <v>102</v>
      </c>
      <c r="C78" s="36">
        <v>3</v>
      </c>
      <c r="D78" s="36">
        <v>4</v>
      </c>
      <c r="E78" s="36">
        <v>5.3000000000000007</v>
      </c>
      <c r="F78" s="36">
        <v>5.1999999999999993</v>
      </c>
      <c r="G78" s="45">
        <f t="shared" si="87"/>
        <v>17.5</v>
      </c>
      <c r="H78" s="36">
        <v>7</v>
      </c>
      <c r="I78" s="36">
        <v>9</v>
      </c>
      <c r="J78" s="36">
        <v>29</v>
      </c>
      <c r="K78" s="36">
        <v>45.2</v>
      </c>
      <c r="L78" s="45">
        <f t="shared" si="88"/>
        <v>90.2</v>
      </c>
      <c r="M78" s="36">
        <v>62.3</v>
      </c>
      <c r="N78" s="36">
        <v>64.8</v>
      </c>
      <c r="O78" s="36">
        <v>60.599999999999994</v>
      </c>
      <c r="P78" s="36">
        <v>68.800000000000026</v>
      </c>
      <c r="Q78" s="45">
        <f t="shared" si="89"/>
        <v>256.5</v>
      </c>
      <c r="R78" s="36">
        <v>71</v>
      </c>
      <c r="S78" s="36">
        <v>73.599999999999994</v>
      </c>
      <c r="T78" s="36">
        <v>87.100000000000023</v>
      </c>
      <c r="U78" s="36">
        <v>92.599999999999937</v>
      </c>
      <c r="V78" s="45">
        <f t="shared" si="90"/>
        <v>324.29999999999995</v>
      </c>
      <c r="W78" s="36">
        <v>90.800000000000011</v>
      </c>
      <c r="X78" s="36">
        <v>93.5</v>
      </c>
      <c r="Y78" s="36">
        <v>87.44599999999997</v>
      </c>
      <c r="Z78" s="36">
        <v>121.35400000000004</v>
      </c>
      <c r="AA78" s="45">
        <f t="shared" si="91"/>
        <v>393.1</v>
      </c>
      <c r="AB78" s="36">
        <v>104</v>
      </c>
      <c r="AC78" s="36">
        <v>109</v>
      </c>
      <c r="AD78" s="36">
        <v>113</v>
      </c>
      <c r="AE78" s="36">
        <v>119</v>
      </c>
      <c r="AF78" s="45">
        <f t="shared" si="92"/>
        <v>445</v>
      </c>
      <c r="AG78" s="36">
        <v>114</v>
      </c>
      <c r="AH78" s="36">
        <v>119</v>
      </c>
      <c r="AI78" s="36">
        <v>120</v>
      </c>
      <c r="AJ78" s="36">
        <v>143</v>
      </c>
      <c r="AK78" s="45">
        <f t="shared" si="93"/>
        <v>496</v>
      </c>
      <c r="AL78" s="164"/>
      <c r="AM78" s="165"/>
      <c r="AN78" s="107"/>
      <c r="AO78" s="107"/>
      <c r="AP78" s="107"/>
      <c r="AQ78" s="107"/>
    </row>
    <row r="79" spans="1:46" s="163" customFormat="1" ht="12" hidden="1" customHeight="1" outlineLevel="1" x14ac:dyDescent="0.15">
      <c r="A79" s="162" t="s">
        <v>103</v>
      </c>
      <c r="C79" s="36">
        <v>48.3</v>
      </c>
      <c r="D79" s="36">
        <v>49.600000000000009</v>
      </c>
      <c r="E79" s="36">
        <v>51</v>
      </c>
      <c r="F79" s="36">
        <v>59.5</v>
      </c>
      <c r="G79" s="45">
        <f t="shared" si="87"/>
        <v>208.4</v>
      </c>
      <c r="H79" s="36">
        <v>46.6</v>
      </c>
      <c r="I79" s="36">
        <v>15.299999999999997</v>
      </c>
      <c r="J79" s="36">
        <v>122.10000000000002</v>
      </c>
      <c r="K79" s="36">
        <v>49.399999999999956</v>
      </c>
      <c r="L79" s="45">
        <f t="shared" si="88"/>
        <v>233.39999999999998</v>
      </c>
      <c r="M79" s="36">
        <v>-0.1</v>
      </c>
      <c r="N79" s="36">
        <v>48</v>
      </c>
      <c r="O79" s="36">
        <v>132.5</v>
      </c>
      <c r="P79" s="36">
        <v>113.9</v>
      </c>
      <c r="Q79" s="45">
        <f t="shared" si="89"/>
        <v>294.3</v>
      </c>
      <c r="R79" s="36">
        <v>111</v>
      </c>
      <c r="S79" s="36">
        <v>133.19999999999999</v>
      </c>
      <c r="T79" s="36">
        <v>139.30000000000001</v>
      </c>
      <c r="U79" s="36">
        <v>150.60000000000002</v>
      </c>
      <c r="V79" s="45">
        <f t="shared" si="90"/>
        <v>534.1</v>
      </c>
      <c r="W79" s="36">
        <v>144.6</v>
      </c>
      <c r="X79" s="36">
        <v>142.20000000000002</v>
      </c>
      <c r="Y79" s="36">
        <v>146.53299999999993</v>
      </c>
      <c r="Z79" s="36">
        <v>155.06700000000004</v>
      </c>
      <c r="AA79" s="45">
        <f t="shared" si="91"/>
        <v>588.4</v>
      </c>
      <c r="AB79" s="36">
        <v>134</v>
      </c>
      <c r="AC79" s="36">
        <v>130</v>
      </c>
      <c r="AD79" s="36">
        <v>131</v>
      </c>
      <c r="AE79" s="36">
        <v>143</v>
      </c>
      <c r="AF79" s="45">
        <f t="shared" si="92"/>
        <v>538</v>
      </c>
      <c r="AG79" s="36">
        <v>132</v>
      </c>
      <c r="AH79" s="36">
        <v>137</v>
      </c>
      <c r="AI79" s="36">
        <v>139</v>
      </c>
      <c r="AJ79" s="36">
        <v>158</v>
      </c>
      <c r="AK79" s="45">
        <f t="shared" si="93"/>
        <v>566</v>
      </c>
      <c r="AL79" s="164"/>
      <c r="AM79" s="165"/>
      <c r="AQ79" s="107"/>
    </row>
    <row r="80" spans="1:46" s="29" customFormat="1" ht="12" hidden="1" customHeight="1" outlineLevel="1" x14ac:dyDescent="0.15">
      <c r="A80" s="166" t="s">
        <v>104</v>
      </c>
      <c r="B80" s="167"/>
      <c r="C80" s="48">
        <f t="shared" ref="C80:Q80" si="94">SUM(C76:C79)</f>
        <v>316.10000000000002</v>
      </c>
      <c r="D80" s="48">
        <f t="shared" si="94"/>
        <v>309.2000000000001</v>
      </c>
      <c r="E80" s="48">
        <f t="shared" si="94"/>
        <v>316.99999999999994</v>
      </c>
      <c r="F80" s="48">
        <f t="shared" si="94"/>
        <v>368.7999999999999</v>
      </c>
      <c r="G80" s="49">
        <f t="shared" si="94"/>
        <v>1311.1</v>
      </c>
      <c r="H80" s="48">
        <f t="shared" si="94"/>
        <v>266.8</v>
      </c>
      <c r="I80" s="48">
        <f t="shared" si="94"/>
        <v>162</v>
      </c>
      <c r="J80" s="48">
        <f t="shared" si="94"/>
        <v>465</v>
      </c>
      <c r="K80" s="48">
        <f t="shared" si="94"/>
        <v>330.89999999999986</v>
      </c>
      <c r="L80" s="49">
        <f t="shared" si="94"/>
        <v>1224.6999999999998</v>
      </c>
      <c r="M80" s="48">
        <f t="shared" si="94"/>
        <v>278.8</v>
      </c>
      <c r="N80" s="48">
        <f t="shared" si="94"/>
        <v>447.2</v>
      </c>
      <c r="O80" s="48">
        <f t="shared" si="94"/>
        <v>540.69999999999993</v>
      </c>
      <c r="P80" s="48">
        <f t="shared" si="94"/>
        <v>578.60000000000014</v>
      </c>
      <c r="Q80" s="49">
        <f t="shared" si="94"/>
        <v>1845.3</v>
      </c>
      <c r="R80" s="48">
        <f t="shared" ref="R80:AK80" si="95">SUM(R76:R79)</f>
        <v>540.70000000000005</v>
      </c>
      <c r="S80" s="48">
        <f t="shared" si="95"/>
        <v>559.60000000000014</v>
      </c>
      <c r="T80" s="48">
        <f t="shared" si="95"/>
        <v>597.59999999999991</v>
      </c>
      <c r="U80" s="48">
        <f t="shared" si="95"/>
        <v>656.6</v>
      </c>
      <c r="V80" s="49">
        <f t="shared" si="95"/>
        <v>2354.5000000000005</v>
      </c>
      <c r="W80" s="48">
        <f t="shared" si="95"/>
        <v>763.19314265512514</v>
      </c>
      <c r="X80" s="48">
        <f t="shared" si="95"/>
        <v>824.55019909717748</v>
      </c>
      <c r="Y80" s="48">
        <f t="shared" si="95"/>
        <v>790.10714696438731</v>
      </c>
      <c r="Z80" s="48">
        <f t="shared" si="95"/>
        <v>895.67479904303832</v>
      </c>
      <c r="AA80" s="49">
        <f t="shared" si="95"/>
        <v>3273.5252877597277</v>
      </c>
      <c r="AB80" s="48">
        <f t="shared" si="95"/>
        <v>852</v>
      </c>
      <c r="AC80" s="48">
        <f t="shared" si="95"/>
        <v>843</v>
      </c>
      <c r="AD80" s="48">
        <f t="shared" si="95"/>
        <v>887</v>
      </c>
      <c r="AE80" s="48">
        <f t="shared" si="95"/>
        <v>999</v>
      </c>
      <c r="AF80" s="49">
        <f t="shared" si="95"/>
        <v>3581</v>
      </c>
      <c r="AG80" s="48">
        <f t="shared" si="95"/>
        <v>900</v>
      </c>
      <c r="AH80" s="48">
        <f t="shared" si="95"/>
        <v>893</v>
      </c>
      <c r="AI80" s="48">
        <f t="shared" si="95"/>
        <v>939</v>
      </c>
      <c r="AJ80" s="48">
        <f t="shared" si="95"/>
        <v>1021</v>
      </c>
      <c r="AK80" s="49">
        <f t="shared" si="95"/>
        <v>3753</v>
      </c>
      <c r="AL80" s="164"/>
    </row>
    <row r="81" spans="1:40" ht="12" hidden="1" customHeight="1" outlineLevel="1" x14ac:dyDescent="0.2">
      <c r="A81" s="99"/>
      <c r="G81" s="100"/>
      <c r="L81" s="100"/>
      <c r="Q81" s="100"/>
      <c r="V81" s="100"/>
      <c r="AA81" s="100"/>
      <c r="AB81" s="53"/>
      <c r="AC81" s="53"/>
      <c r="AD81" s="53"/>
      <c r="AE81" s="53"/>
      <c r="AF81" s="100"/>
      <c r="AG81" s="53"/>
      <c r="AH81" s="53"/>
      <c r="AI81" s="53"/>
      <c r="AJ81" s="53"/>
      <c r="AK81" s="100"/>
    </row>
    <row r="82" spans="1:40" s="13" customFormat="1" ht="12" hidden="1" customHeight="1" outlineLevel="1" x14ac:dyDescent="0.2">
      <c r="A82" s="392" t="s">
        <v>105</v>
      </c>
      <c r="B82" s="160"/>
      <c r="C82" s="160"/>
      <c r="D82" s="160"/>
      <c r="E82" s="160"/>
      <c r="F82" s="160"/>
      <c r="G82" s="161"/>
      <c r="H82" s="160"/>
      <c r="I82" s="160"/>
      <c r="J82" s="160"/>
      <c r="K82" s="160"/>
      <c r="L82" s="161"/>
      <c r="M82" s="160"/>
      <c r="N82" s="160"/>
      <c r="O82" s="160"/>
      <c r="P82" s="160"/>
      <c r="Q82" s="161"/>
      <c r="R82" s="160"/>
      <c r="S82" s="160"/>
      <c r="T82" s="160"/>
      <c r="U82" s="160"/>
      <c r="V82" s="161"/>
      <c r="W82" s="160"/>
      <c r="X82" s="160"/>
      <c r="Y82" s="160"/>
      <c r="Z82" s="160"/>
      <c r="AA82" s="161"/>
      <c r="AB82" s="160"/>
      <c r="AC82" s="160"/>
      <c r="AD82" s="160"/>
      <c r="AE82" s="160"/>
      <c r="AF82" s="161"/>
      <c r="AG82" s="160"/>
      <c r="AH82" s="160"/>
      <c r="AI82" s="160"/>
      <c r="AJ82" s="160"/>
      <c r="AK82" s="161"/>
      <c r="AL82" s="310"/>
      <c r="AM82" s="393"/>
      <c r="AN82" s="393"/>
    </row>
    <row r="83" spans="1:40" s="163" customFormat="1" ht="12" hidden="1" customHeight="1" outlineLevel="1" x14ac:dyDescent="0.15">
      <c r="A83" s="162" t="s">
        <v>100</v>
      </c>
      <c r="B83" s="394"/>
      <c r="C83" s="168">
        <v>1.6734279918864097E-2</v>
      </c>
      <c r="D83" s="168">
        <v>2.2017409114183303E-2</v>
      </c>
      <c r="E83" s="168">
        <v>2.8672032193158958E-2</v>
      </c>
      <c r="F83" s="168">
        <v>2.6684164479440074E-2</v>
      </c>
      <c r="G83" s="169">
        <f t="shared" ref="G83:G86" si="96">IFERROR(SUMPRODUCT(C77:F77,C83:F83)/G77,"")</f>
        <v>2.3551980034130154E-2</v>
      </c>
      <c r="H83" s="168">
        <v>3.9037085230969423E-2</v>
      </c>
      <c r="I83" s="168">
        <v>7.9820627802690586E-2</v>
      </c>
      <c r="J83" s="168">
        <v>5.9942124844977254E-2</v>
      </c>
      <c r="K83" s="168">
        <v>0.10137457044673541</v>
      </c>
      <c r="L83" s="169">
        <f t="shared" ref="L83:L86" si="97">IFERROR(SUMPRODUCT(H77:K77,H83:K83)/L77,"")</f>
        <v>6.8298318163514643E-2</v>
      </c>
      <c r="M83" s="168">
        <v>0.13144329896907214</v>
      </c>
      <c r="N83" s="168">
        <v>5.5905842791088692E-2</v>
      </c>
      <c r="O83" s="168">
        <v>8.1657280772325036E-2</v>
      </c>
      <c r="P83" s="168">
        <v>7.1761750986724104E-2</v>
      </c>
      <c r="Q83" s="169">
        <f t="shared" ref="Q83:Q86" si="98">IFERROR(SUMPRODUCT(M77:P77,M83:P83)/Q77,"")</f>
        <v>8.0085753536876039E-2</v>
      </c>
      <c r="R83" s="168">
        <v>7.488807488807489E-2</v>
      </c>
      <c r="S83" s="168">
        <v>8.4579071597167599E-2</v>
      </c>
      <c r="T83" s="168">
        <v>8.4582852748942713E-2</v>
      </c>
      <c r="U83" s="168">
        <v>7.9099897715649445E-2</v>
      </c>
      <c r="V83" s="169">
        <f t="shared" ref="V83:V86" si="99">IFERROR(SUMPRODUCT(R77:U77,R83:U83)/V77,"")</f>
        <v>8.0620825604991467E-2</v>
      </c>
      <c r="W83" s="168">
        <v>0.13229516299470423</v>
      </c>
      <c r="X83" s="168">
        <v>0.15165523385865029</v>
      </c>
      <c r="Y83" s="168">
        <v>0.17308415129989085</v>
      </c>
      <c r="Z83" s="168">
        <v>0.14960264618703562</v>
      </c>
      <c r="AA83" s="169">
        <f t="shared" ref="AA83:AA86" si="100">IFERROR(SUMPRODUCT(W77:Z77,W83:Z83)/AA77,"")</f>
        <v>0.15076773657318676</v>
      </c>
      <c r="AB83" s="168">
        <v>0.23721881390593047</v>
      </c>
      <c r="AC83" s="168">
        <v>0.26427061310782241</v>
      </c>
      <c r="AD83" s="168">
        <v>0.28654970760233917</v>
      </c>
      <c r="AE83" s="168">
        <v>0.2874779541446208</v>
      </c>
      <c r="AF83" s="169">
        <f t="shared" ref="AF83:AF86" si="101">IFERROR(SUMPRODUCT(AB77:AE77,AB83:AE83)/AF77,"")</f>
        <v>0.27049373425945267</v>
      </c>
      <c r="AG83" s="168">
        <v>0.28654970760233917</v>
      </c>
      <c r="AH83" s="168">
        <v>0.30177514792899407</v>
      </c>
      <c r="AI83" s="168">
        <v>0.31034482758620691</v>
      </c>
      <c r="AJ83" s="168">
        <v>0.31003584229390679</v>
      </c>
      <c r="AK83" s="169">
        <f t="shared" ref="AK83:AK86" si="102">IFERROR(SUMPRODUCT(AG77:AJ77,AG83:AJ83)/AK77,"")</f>
        <v>0.3023035003788837</v>
      </c>
      <c r="AL83" s="170"/>
      <c r="AM83" s="395"/>
      <c r="AN83" s="395"/>
    </row>
    <row r="84" spans="1:40" s="163" customFormat="1" ht="12" hidden="1" customHeight="1" outlineLevel="1" x14ac:dyDescent="0.15">
      <c r="A84" s="162" t="s">
        <v>101</v>
      </c>
      <c r="B84" s="394"/>
      <c r="C84" s="168">
        <v>2.9585798816568042E-2</v>
      </c>
      <c r="D84" s="168">
        <v>3.8142620232172471E-2</v>
      </c>
      <c r="E84" s="168">
        <v>4.8465266558966082E-2</v>
      </c>
      <c r="F84" s="168">
        <v>4.7682119205297989E-2</v>
      </c>
      <c r="G84" s="169">
        <f t="shared" si="96"/>
        <v>4.2636617714769356E-2</v>
      </c>
      <c r="H84" s="168">
        <v>6.0504201680672269E-2</v>
      </c>
      <c r="I84" s="168">
        <v>9.160305343511449E-2</v>
      </c>
      <c r="J84" s="168">
        <v>6.9444444444444448E-2</v>
      </c>
      <c r="K84" s="168">
        <v>0.3760129659643438</v>
      </c>
      <c r="L84" s="169">
        <f t="shared" si="97"/>
        <v>0.22458571888201737</v>
      </c>
      <c r="M84" s="168">
        <v>0.78338762214983715</v>
      </c>
      <c r="N84" s="168">
        <v>0.38756476683937824</v>
      </c>
      <c r="O84" s="168">
        <v>0.32828282828282829</v>
      </c>
      <c r="P84" s="168">
        <v>0.34812286689419769</v>
      </c>
      <c r="Q84" s="169">
        <f t="shared" si="98"/>
        <v>0.45911905804049419</v>
      </c>
      <c r="R84" s="168">
        <v>0.38584070796460179</v>
      </c>
      <c r="S84" s="168">
        <v>0.37423935091277893</v>
      </c>
      <c r="T84" s="168">
        <v>0.39063906390639064</v>
      </c>
      <c r="U84" s="168">
        <v>0.37385512073272253</v>
      </c>
      <c r="V84" s="169">
        <f t="shared" si="99"/>
        <v>0.38107416940722788</v>
      </c>
      <c r="W84" s="168">
        <v>0.39934800325998371</v>
      </c>
      <c r="X84" s="168">
        <v>0.3648528099910795</v>
      </c>
      <c r="Y84" s="168">
        <v>0.40246402618027777</v>
      </c>
      <c r="Z84" s="168">
        <v>0.38603130648821204</v>
      </c>
      <c r="AA84" s="169">
        <f t="shared" si="100"/>
        <v>0.38772538496846476</v>
      </c>
      <c r="AB84" s="168">
        <v>0.4</v>
      </c>
      <c r="AC84" s="168">
        <v>0.44274809160305345</v>
      </c>
      <c r="AD84" s="168">
        <v>0.45384615384615384</v>
      </c>
      <c r="AE84" s="168">
        <v>0.45882352941176469</v>
      </c>
      <c r="AF84" s="169">
        <f t="shared" si="101"/>
        <v>0.43987451094235552</v>
      </c>
      <c r="AG84" s="168">
        <v>0.42553191489361702</v>
      </c>
      <c r="AH84" s="168">
        <v>0.44615384615384618</v>
      </c>
      <c r="AI84" s="168">
        <v>0.40310077519379844</v>
      </c>
      <c r="AJ84" s="168">
        <v>0.41975308641975306</v>
      </c>
      <c r="AK84" s="169">
        <f t="shared" si="102"/>
        <v>0.42338655316826718</v>
      </c>
      <c r="AL84" s="170"/>
      <c r="AM84" s="395"/>
      <c r="AN84" s="395"/>
    </row>
    <row r="85" spans="1:40" s="163" customFormat="1" ht="12" hidden="1" customHeight="1" outlineLevel="1" x14ac:dyDescent="0.15">
      <c r="A85" s="162" t="s">
        <v>102</v>
      </c>
      <c r="B85" s="394"/>
      <c r="C85" s="168">
        <v>1</v>
      </c>
      <c r="D85" s="168">
        <v>1</v>
      </c>
      <c r="E85" s="168">
        <v>1</v>
      </c>
      <c r="F85" s="168">
        <v>1</v>
      </c>
      <c r="G85" s="169">
        <f t="shared" si="96"/>
        <v>1</v>
      </c>
      <c r="H85" s="168">
        <v>1</v>
      </c>
      <c r="I85" s="168">
        <v>1</v>
      </c>
      <c r="J85" s="168">
        <v>1</v>
      </c>
      <c r="K85" s="168">
        <v>1</v>
      </c>
      <c r="L85" s="169">
        <f t="shared" si="97"/>
        <v>1</v>
      </c>
      <c r="M85" s="168">
        <v>1</v>
      </c>
      <c r="N85" s="168">
        <v>1</v>
      </c>
      <c r="O85" s="168">
        <v>1</v>
      </c>
      <c r="P85" s="168">
        <v>1</v>
      </c>
      <c r="Q85" s="169">
        <f t="shared" si="98"/>
        <v>1</v>
      </c>
      <c r="R85" s="168">
        <v>1</v>
      </c>
      <c r="S85" s="168">
        <v>1</v>
      </c>
      <c r="T85" s="168">
        <v>1</v>
      </c>
      <c r="U85" s="168">
        <v>0.99892008639308949</v>
      </c>
      <c r="V85" s="169">
        <f t="shared" si="99"/>
        <v>0.99969549711814143</v>
      </c>
      <c r="W85" s="168">
        <v>1</v>
      </c>
      <c r="X85" s="168">
        <v>1</v>
      </c>
      <c r="Y85" s="168">
        <v>1</v>
      </c>
      <c r="Z85" s="168">
        <v>1</v>
      </c>
      <c r="AA85" s="169">
        <f t="shared" si="100"/>
        <v>1</v>
      </c>
      <c r="AB85" s="168">
        <v>1</v>
      </c>
      <c r="AC85" s="168">
        <v>1</v>
      </c>
      <c r="AD85" s="168">
        <v>1</v>
      </c>
      <c r="AE85" s="168">
        <v>1</v>
      </c>
      <c r="AF85" s="169">
        <f t="shared" si="101"/>
        <v>1</v>
      </c>
      <c r="AG85" s="168">
        <v>1</v>
      </c>
      <c r="AH85" s="168">
        <v>1</v>
      </c>
      <c r="AI85" s="168">
        <v>1</v>
      </c>
      <c r="AJ85" s="168">
        <v>1</v>
      </c>
      <c r="AK85" s="169">
        <f t="shared" si="102"/>
        <v>1</v>
      </c>
      <c r="AL85" s="170"/>
      <c r="AM85" s="395"/>
      <c r="AN85" s="395"/>
    </row>
    <row r="86" spans="1:40" s="163" customFormat="1" ht="12" hidden="1" customHeight="1" outlineLevel="1" x14ac:dyDescent="0.15">
      <c r="A86" s="162" t="s">
        <v>103</v>
      </c>
      <c r="B86" s="394"/>
      <c r="C86" s="168">
        <v>0</v>
      </c>
      <c r="D86" s="168">
        <v>0</v>
      </c>
      <c r="E86" s="168">
        <v>0</v>
      </c>
      <c r="F86" s="168">
        <v>0</v>
      </c>
      <c r="G86" s="169">
        <f t="shared" si="96"/>
        <v>0</v>
      </c>
      <c r="H86" s="168">
        <v>0</v>
      </c>
      <c r="I86" s="168">
        <v>0</v>
      </c>
      <c r="J86" s="168">
        <v>0</v>
      </c>
      <c r="K86" s="168">
        <v>0</v>
      </c>
      <c r="L86" s="169">
        <f t="shared" si="97"/>
        <v>0</v>
      </c>
      <c r="M86" s="168">
        <v>0</v>
      </c>
      <c r="N86" s="168">
        <v>0</v>
      </c>
      <c r="O86" s="168">
        <v>0</v>
      </c>
      <c r="P86" s="168">
        <v>0</v>
      </c>
      <c r="Q86" s="169">
        <f t="shared" si="98"/>
        <v>0</v>
      </c>
      <c r="R86" s="168">
        <v>0</v>
      </c>
      <c r="S86" s="168">
        <v>0</v>
      </c>
      <c r="T86" s="168">
        <v>0</v>
      </c>
      <c r="U86" s="168">
        <v>0</v>
      </c>
      <c r="V86" s="169">
        <f t="shared" si="99"/>
        <v>0</v>
      </c>
      <c r="W86" s="168">
        <v>0</v>
      </c>
      <c r="X86" s="168">
        <v>0</v>
      </c>
      <c r="Y86" s="168">
        <v>0</v>
      </c>
      <c r="Z86" s="168">
        <v>0</v>
      </c>
      <c r="AA86" s="169">
        <f t="shared" si="100"/>
        <v>0</v>
      </c>
      <c r="AB86" s="168">
        <v>0</v>
      </c>
      <c r="AC86" s="168">
        <v>0</v>
      </c>
      <c r="AD86" s="168">
        <v>0</v>
      </c>
      <c r="AE86" s="168">
        <v>0</v>
      </c>
      <c r="AF86" s="169">
        <f t="shared" si="101"/>
        <v>0</v>
      </c>
      <c r="AG86" s="168">
        <v>0</v>
      </c>
      <c r="AH86" s="168">
        <v>0</v>
      </c>
      <c r="AI86" s="168">
        <v>0</v>
      </c>
      <c r="AJ86" s="168">
        <v>0</v>
      </c>
      <c r="AK86" s="169">
        <f t="shared" si="102"/>
        <v>0</v>
      </c>
      <c r="AL86" s="170"/>
      <c r="AM86" s="394"/>
      <c r="AN86" s="395"/>
    </row>
    <row r="87" spans="1:40" s="163" customFormat="1" ht="12" hidden="1" customHeight="1" outlineLevel="1" x14ac:dyDescent="0.15">
      <c r="A87" s="171" t="s">
        <v>106</v>
      </c>
      <c r="B87" s="396"/>
      <c r="C87" s="172">
        <f>IFERROR(SUMPRODUCT(C76:C79,C83:C86)/C80,"")</f>
        <v>2.6257513445112308E-2</v>
      </c>
      <c r="D87" s="172">
        <f t="shared" ref="D87:AK87" si="103">IFERROR(SUMPRODUCT(D76:D79,D83:D86)/D80,"")</f>
        <v>3.4282018111254843E-2</v>
      </c>
      <c r="E87" s="172">
        <f t="shared" si="103"/>
        <v>4.41640378548896E-2</v>
      </c>
      <c r="F87" s="172">
        <f t="shared" si="103"/>
        <v>4.0401301518438182E-2</v>
      </c>
      <c r="G87" s="173">
        <f t="shared" si="103"/>
        <v>3.6703350705294506E-2</v>
      </c>
      <c r="H87" s="172">
        <f t="shared" si="103"/>
        <v>6.2218890554722642E-2</v>
      </c>
      <c r="I87" s="172">
        <f t="shared" si="103"/>
        <v>0.12530864197530864</v>
      </c>
      <c r="J87" s="172">
        <f t="shared" si="103"/>
        <v>0.1043010752688172</v>
      </c>
      <c r="K87" s="172">
        <f t="shared" si="103"/>
        <v>0.2601994560290119</v>
      </c>
      <c r="L87" s="173">
        <f t="shared" si="103"/>
        <v>0.15190093101558141</v>
      </c>
      <c r="M87" s="172">
        <f t="shared" si="103"/>
        <v>0.46915351506456243</v>
      </c>
      <c r="N87" s="172">
        <f t="shared" si="103"/>
        <v>0.25827370304114489</v>
      </c>
      <c r="O87" s="172">
        <f t="shared" si="103"/>
        <v>0.20972813020159053</v>
      </c>
      <c r="P87" s="172">
        <f t="shared" si="103"/>
        <v>0.22398893881783613</v>
      </c>
      <c r="Q87" s="173">
        <f t="shared" si="103"/>
        <v>0.27202480202042462</v>
      </c>
      <c r="R87" s="172">
        <f t="shared" si="103"/>
        <v>0.2459774366561864</v>
      </c>
      <c r="S87" s="172">
        <f t="shared" si="103"/>
        <v>0.23588277340957822</v>
      </c>
      <c r="T87" s="172">
        <f t="shared" si="103"/>
        <v>0.25518741633199471</v>
      </c>
      <c r="U87" s="172">
        <f t="shared" si="103"/>
        <v>0.24459335973195251</v>
      </c>
      <c r="V87" s="173">
        <f t="shared" si="103"/>
        <v>0.24542739755305634</v>
      </c>
      <c r="W87" s="172">
        <f t="shared" si="103"/>
        <v>0.25339832412905661</v>
      </c>
      <c r="X87" s="172">
        <f t="shared" si="103"/>
        <v>0.25068414653536419</v>
      </c>
      <c r="Y87" s="172">
        <f t="shared" si="103"/>
        <v>0.26266613487722823</v>
      </c>
      <c r="Z87" s="172">
        <f t="shared" si="103"/>
        <v>0.27323858530143602</v>
      </c>
      <c r="AA87" s="173">
        <f t="shared" si="103"/>
        <v>0.25957505744164477</v>
      </c>
      <c r="AB87" s="172">
        <f t="shared" si="103"/>
        <v>0.31690140845070425</v>
      </c>
      <c r="AC87" s="172">
        <f t="shared" si="103"/>
        <v>0.34638196915776986</v>
      </c>
      <c r="AD87" s="172">
        <f t="shared" si="103"/>
        <v>0.35963923337091319</v>
      </c>
      <c r="AE87" s="172">
        <f t="shared" si="103"/>
        <v>0.36036036036036034</v>
      </c>
      <c r="AF87" s="173">
        <f t="shared" si="103"/>
        <v>0.34680771668298022</v>
      </c>
      <c r="AG87" s="172">
        <f t="shared" si="103"/>
        <v>0.35666666666666669</v>
      </c>
      <c r="AH87" s="172">
        <f t="shared" si="103"/>
        <v>0.36954087346024633</v>
      </c>
      <c r="AI87" s="172">
        <f t="shared" si="103"/>
        <v>0.36528221512247072</v>
      </c>
      <c r="AJ87" s="172">
        <f t="shared" si="103"/>
        <v>0.376101860920666</v>
      </c>
      <c r="AK87" s="173">
        <f t="shared" si="103"/>
        <v>0.36705233018577393</v>
      </c>
      <c r="AL87" s="170"/>
      <c r="AM87" s="394"/>
      <c r="AN87" s="395"/>
    </row>
    <row r="88" spans="1:40" s="10" customFormat="1" ht="12" customHeight="1" collapsed="1" x14ac:dyDescent="0.15">
      <c r="A88" s="44"/>
      <c r="B88" s="397"/>
      <c r="C88" s="397"/>
      <c r="D88" s="397"/>
      <c r="E88" s="397"/>
      <c r="F88" s="397"/>
      <c r="G88" s="398"/>
      <c r="H88" s="96"/>
      <c r="I88" s="96"/>
      <c r="J88" s="96"/>
      <c r="K88" s="96"/>
      <c r="L88" s="398"/>
      <c r="M88" s="96"/>
      <c r="N88" s="96"/>
      <c r="O88" s="96"/>
      <c r="P88" s="96"/>
      <c r="Q88" s="96"/>
      <c r="R88" s="96"/>
      <c r="S88" s="96"/>
      <c r="T88" s="96"/>
      <c r="U88" s="96"/>
      <c r="V88" s="96"/>
      <c r="W88" s="96"/>
      <c r="X88" s="96"/>
      <c r="Y88" s="96"/>
      <c r="Z88" s="96"/>
      <c r="AA88" s="96"/>
      <c r="AB88" s="399"/>
      <c r="AC88" s="399"/>
      <c r="AD88" s="399"/>
      <c r="AE88" s="399"/>
      <c r="AF88" s="399"/>
      <c r="AG88" s="399"/>
      <c r="AH88" s="399"/>
      <c r="AI88" s="399"/>
      <c r="AJ88" s="399"/>
      <c r="AK88" s="399"/>
      <c r="AL88" s="398"/>
      <c r="AM88" s="398"/>
      <c r="AN88" s="398"/>
    </row>
    <row r="89" spans="1:40" s="10" customFormat="1" ht="12" customHeight="1" x14ac:dyDescent="0.15">
      <c r="A89" s="174" t="s">
        <v>107</v>
      </c>
      <c r="B89" s="400"/>
      <c r="C89" s="400"/>
      <c r="D89" s="400"/>
      <c r="E89" s="400"/>
      <c r="F89" s="400"/>
      <c r="G89" s="401"/>
      <c r="H89" s="401"/>
      <c r="I89" s="401"/>
      <c r="J89" s="401"/>
      <c r="K89" s="401"/>
      <c r="L89" s="401"/>
      <c r="M89" s="401"/>
      <c r="N89" s="401"/>
      <c r="O89" s="401"/>
      <c r="P89" s="401"/>
      <c r="Q89" s="401"/>
      <c r="R89" s="401"/>
      <c r="S89" s="401"/>
      <c r="T89" s="401"/>
      <c r="U89" s="401"/>
      <c r="V89" s="401"/>
      <c r="W89" s="401"/>
      <c r="X89" s="176"/>
      <c r="Y89" s="176"/>
      <c r="Z89" s="176"/>
      <c r="AA89" s="176"/>
      <c r="AB89" s="176"/>
      <c r="AC89" s="176"/>
      <c r="AD89" s="176"/>
      <c r="AE89" s="176"/>
      <c r="AF89" s="176"/>
      <c r="AG89" s="176"/>
      <c r="AH89" s="176"/>
      <c r="AI89" s="176"/>
      <c r="AJ89" s="176"/>
      <c r="AK89" s="176"/>
      <c r="AL89" s="398"/>
      <c r="AM89" s="398"/>
      <c r="AN89" s="398"/>
    </row>
    <row r="90" spans="1:40" s="10" customFormat="1" ht="12" customHeight="1" x14ac:dyDescent="0.15">
      <c r="A90" s="200" t="s">
        <v>108</v>
      </c>
      <c r="B90" s="402"/>
      <c r="C90" s="36"/>
      <c r="D90" s="36"/>
      <c r="E90" s="36"/>
      <c r="F90" s="36"/>
      <c r="G90" s="45"/>
      <c r="H90" s="36"/>
      <c r="I90" s="36"/>
      <c r="J90" s="36"/>
      <c r="K90" s="36"/>
      <c r="L90" s="45">
        <v>872</v>
      </c>
      <c r="M90" s="36"/>
      <c r="N90" s="36"/>
      <c r="O90" s="36"/>
      <c r="P90" s="36"/>
      <c r="Q90" s="45">
        <v>1281</v>
      </c>
      <c r="R90" s="36">
        <v>1298.7</v>
      </c>
      <c r="S90" s="36">
        <v>1188</v>
      </c>
      <c r="T90" s="36">
        <v>1104.4000000000001</v>
      </c>
      <c r="U90" s="36">
        <v>1208.3000000000002</v>
      </c>
      <c r="V90" s="45">
        <f>U90</f>
        <v>1208.3000000000002</v>
      </c>
      <c r="W90" s="36">
        <v>1624.6</v>
      </c>
      <c r="X90" s="36">
        <v>1562</v>
      </c>
      <c r="Y90" s="36">
        <v>1762.1000000000001</v>
      </c>
      <c r="Z90" s="36">
        <v>1811.2999999999997</v>
      </c>
      <c r="AA90" s="45">
        <f t="shared" ref="AA90:AA91" si="104">Z90</f>
        <v>1811.2999999999997</v>
      </c>
      <c r="AB90" s="36">
        <v>1410.8</v>
      </c>
      <c r="AC90" s="36">
        <v>1486.4</v>
      </c>
      <c r="AD90" s="36">
        <v>1455</v>
      </c>
      <c r="AE90" s="36">
        <v>1443.6</v>
      </c>
      <c r="AF90" s="45">
        <f t="shared" ref="AF90:AF91" si="105">AE90</f>
        <v>1443.6</v>
      </c>
      <c r="AG90" s="36">
        <v>1802</v>
      </c>
      <c r="AH90" s="36">
        <v>1278</v>
      </c>
      <c r="AI90" s="36">
        <v>1633</v>
      </c>
      <c r="AJ90" s="36">
        <v>1507</v>
      </c>
      <c r="AK90" s="45">
        <f t="shared" ref="AK90" si="106">AJ90</f>
        <v>1507</v>
      </c>
      <c r="AL90" s="403"/>
      <c r="AM90" s="398"/>
      <c r="AN90" s="398"/>
    </row>
    <row r="91" spans="1:40" s="10" customFormat="1" ht="12" customHeight="1" x14ac:dyDescent="0.15">
      <c r="A91" s="200" t="s">
        <v>109</v>
      </c>
      <c r="B91" s="402"/>
      <c r="C91" s="177"/>
      <c r="D91" s="177"/>
      <c r="E91" s="177"/>
      <c r="F91" s="177"/>
      <c r="G91" s="106"/>
      <c r="H91" s="104"/>
      <c r="I91" s="104"/>
      <c r="J91" s="104"/>
      <c r="K91" s="36"/>
      <c r="L91" s="45">
        <v>2662</v>
      </c>
      <c r="M91" s="36"/>
      <c r="N91" s="36"/>
      <c r="O91" s="36"/>
      <c r="P91" s="36"/>
      <c r="Q91" s="45">
        <v>2693</v>
      </c>
      <c r="R91" s="36">
        <v>2827.4</v>
      </c>
      <c r="S91" s="36">
        <v>2794.3999999999996</v>
      </c>
      <c r="T91" s="36">
        <v>2739.6</v>
      </c>
      <c r="U91" s="36">
        <v>2903.4</v>
      </c>
      <c r="V91" s="45">
        <f>U91</f>
        <v>2903.4</v>
      </c>
      <c r="W91" s="36">
        <v>3247.8</v>
      </c>
      <c r="X91" s="36">
        <v>4092.4</v>
      </c>
      <c r="Y91" s="36">
        <v>4152.1000000000004</v>
      </c>
      <c r="Z91" s="36">
        <v>4133.8</v>
      </c>
      <c r="AA91" s="45">
        <f t="shared" si="104"/>
        <v>4133.8</v>
      </c>
      <c r="AB91" s="36">
        <v>4354.7</v>
      </c>
      <c r="AC91" s="36">
        <v>4392.5</v>
      </c>
      <c r="AD91" s="36">
        <v>4527</v>
      </c>
      <c r="AE91" s="36">
        <v>4634.2</v>
      </c>
      <c r="AF91" s="45">
        <f t="shared" si="105"/>
        <v>4634.2</v>
      </c>
      <c r="AG91" s="36">
        <v>4780</v>
      </c>
      <c r="AH91" s="36">
        <v>4710</v>
      </c>
      <c r="AI91" s="36">
        <v>5015</v>
      </c>
      <c r="AJ91" s="36">
        <v>5686</v>
      </c>
      <c r="AK91" s="45">
        <f>AJ91</f>
        <v>5686</v>
      </c>
      <c r="AL91" s="131"/>
      <c r="AM91" s="398"/>
      <c r="AN91" s="398"/>
    </row>
    <row r="92" spans="1:40" s="10" customFormat="1" ht="12" hidden="1" customHeight="1" outlineLevel="1" x14ac:dyDescent="0.15">
      <c r="A92" s="200"/>
      <c r="B92" s="44" t="s">
        <v>53</v>
      </c>
      <c r="C92" s="177"/>
      <c r="D92" s="177"/>
      <c r="E92" s="177"/>
      <c r="F92" s="177"/>
      <c r="G92" s="106"/>
      <c r="H92" s="104"/>
      <c r="I92" s="104"/>
      <c r="J92" s="104"/>
      <c r="K92" s="36"/>
      <c r="L92" s="45"/>
      <c r="M92" s="36"/>
      <c r="N92" s="36"/>
      <c r="O92" s="36"/>
      <c r="P92" s="36"/>
      <c r="Q92" s="45"/>
      <c r="R92" s="36"/>
      <c r="S92" s="36"/>
      <c r="T92" s="36"/>
      <c r="U92" s="36"/>
      <c r="V92" s="45"/>
      <c r="W92" s="36"/>
      <c r="X92" s="36"/>
      <c r="Y92" s="36"/>
      <c r="Z92" s="36"/>
      <c r="AA92" s="45"/>
      <c r="AB92" s="36"/>
      <c r="AC92" s="36"/>
      <c r="AD92" s="36"/>
      <c r="AE92" s="36"/>
      <c r="AF92" s="45"/>
      <c r="AG92" s="36">
        <f>650.8+42.1</f>
        <v>692.9</v>
      </c>
      <c r="AH92" s="36">
        <v>685</v>
      </c>
      <c r="AI92" s="36">
        <v>978</v>
      </c>
      <c r="AJ92" s="36">
        <v>970</v>
      </c>
      <c r="AK92" s="45">
        <f t="shared" ref="AK92:AK95" si="107">AJ92</f>
        <v>970</v>
      </c>
      <c r="AL92" s="398"/>
      <c r="AM92" s="398"/>
      <c r="AN92" s="398"/>
    </row>
    <row r="93" spans="1:40" s="10" customFormat="1" ht="12" hidden="1" customHeight="1" outlineLevel="1" x14ac:dyDescent="0.15">
      <c r="A93" s="200"/>
      <c r="B93" s="44" t="s">
        <v>54</v>
      </c>
      <c r="C93" s="177"/>
      <c r="D93" s="177"/>
      <c r="E93" s="177"/>
      <c r="F93" s="177"/>
      <c r="G93" s="106"/>
      <c r="H93" s="104"/>
      <c r="I93" s="104"/>
      <c r="J93" s="104"/>
      <c r="K93" s="36"/>
      <c r="L93" s="45"/>
      <c r="M93" s="36"/>
      <c r="N93" s="36"/>
      <c r="O93" s="36"/>
      <c r="P93" s="36"/>
      <c r="Q93" s="45"/>
      <c r="R93" s="36"/>
      <c r="S93" s="36"/>
      <c r="T93" s="36"/>
      <c r="U93" s="36"/>
      <c r="V93" s="45"/>
      <c r="W93" s="36"/>
      <c r="X93" s="36"/>
      <c r="Y93" s="36"/>
      <c r="Z93" s="36"/>
      <c r="AA93" s="45"/>
      <c r="AB93" s="36"/>
      <c r="AC93" s="36"/>
      <c r="AD93" s="36"/>
      <c r="AE93" s="36"/>
      <c r="AF93" s="45"/>
      <c r="AG93" s="36">
        <v>0</v>
      </c>
      <c r="AH93" s="36">
        <v>0</v>
      </c>
      <c r="AI93" s="36">
        <v>0</v>
      </c>
      <c r="AJ93" s="36">
        <v>0</v>
      </c>
      <c r="AK93" s="45">
        <f t="shared" si="107"/>
        <v>0</v>
      </c>
      <c r="AL93" s="398"/>
      <c r="AM93" s="398"/>
      <c r="AN93" s="398"/>
    </row>
    <row r="94" spans="1:40" s="10" customFormat="1" ht="12" hidden="1" customHeight="1" outlineLevel="1" x14ac:dyDescent="0.15">
      <c r="A94" s="200"/>
      <c r="B94" s="44" t="s">
        <v>55</v>
      </c>
      <c r="C94" s="177"/>
      <c r="D94" s="177"/>
      <c r="E94" s="177"/>
      <c r="F94" s="177"/>
      <c r="G94" s="106"/>
      <c r="H94" s="104"/>
      <c r="I94" s="104"/>
      <c r="J94" s="104"/>
      <c r="K94" s="36"/>
      <c r="L94" s="45"/>
      <c r="M94" s="36"/>
      <c r="N94" s="36"/>
      <c r="O94" s="36"/>
      <c r="P94" s="36"/>
      <c r="Q94" s="45"/>
      <c r="R94" s="36"/>
      <c r="S94" s="36"/>
      <c r="T94" s="36"/>
      <c r="U94" s="36"/>
      <c r="V94" s="45"/>
      <c r="W94" s="36"/>
      <c r="X94" s="36"/>
      <c r="Y94" s="36"/>
      <c r="Z94" s="36"/>
      <c r="AA94" s="45"/>
      <c r="AB94" s="36"/>
      <c r="AC94" s="36"/>
      <c r="AD94" s="36"/>
      <c r="AE94" s="36"/>
      <c r="AF94" s="45"/>
      <c r="AG94" s="36">
        <v>0</v>
      </c>
      <c r="AH94" s="36">
        <v>0</v>
      </c>
      <c r="AI94" s="36">
        <v>0</v>
      </c>
      <c r="AJ94" s="36">
        <v>92</v>
      </c>
      <c r="AK94" s="45">
        <f t="shared" si="107"/>
        <v>92</v>
      </c>
      <c r="AL94" s="398"/>
      <c r="AM94" s="398"/>
      <c r="AN94" s="398"/>
    </row>
    <row r="95" spans="1:40" s="10" customFormat="1" ht="12" hidden="1" customHeight="1" outlineLevel="1" x14ac:dyDescent="0.15">
      <c r="A95" s="200"/>
      <c r="B95" s="44" t="s">
        <v>56</v>
      </c>
      <c r="C95" s="177"/>
      <c r="D95" s="177"/>
      <c r="E95" s="177"/>
      <c r="F95" s="177"/>
      <c r="G95" s="106"/>
      <c r="H95" s="104"/>
      <c r="I95" s="104"/>
      <c r="J95" s="104"/>
      <c r="K95" s="36"/>
      <c r="L95" s="45"/>
      <c r="M95" s="36"/>
      <c r="N95" s="36"/>
      <c r="O95" s="36"/>
      <c r="P95" s="36"/>
      <c r="Q95" s="45"/>
      <c r="R95" s="36"/>
      <c r="S95" s="36"/>
      <c r="T95" s="36"/>
      <c r="U95" s="36"/>
      <c r="V95" s="45"/>
      <c r="W95" s="36"/>
      <c r="X95" s="36"/>
      <c r="Y95" s="36"/>
      <c r="Z95" s="36"/>
      <c r="AA95" s="45"/>
      <c r="AB95" s="36"/>
      <c r="AC95" s="36"/>
      <c r="AD95" s="36"/>
      <c r="AE95" s="36"/>
      <c r="AF95" s="45"/>
      <c r="AG95" s="36">
        <v>4087.6</v>
      </c>
      <c r="AH95" s="36">
        <v>4025</v>
      </c>
      <c r="AI95" s="36">
        <v>4037</v>
      </c>
      <c r="AJ95" s="36">
        <v>4624</v>
      </c>
      <c r="AK95" s="45">
        <f t="shared" si="107"/>
        <v>4624</v>
      </c>
      <c r="AL95" s="398"/>
      <c r="AM95" s="398"/>
      <c r="AN95" s="398"/>
    </row>
    <row r="96" spans="1:40" s="10" customFormat="1" ht="12" customHeight="1" collapsed="1" x14ac:dyDescent="0.15">
      <c r="A96" s="404" t="s">
        <v>110</v>
      </c>
      <c r="B96" s="405"/>
      <c r="C96" s="178"/>
      <c r="D96" s="178"/>
      <c r="E96" s="178"/>
      <c r="F96" s="178"/>
      <c r="G96" s="90"/>
      <c r="H96" s="89"/>
      <c r="I96" s="89"/>
      <c r="J96" s="89"/>
      <c r="K96" s="48"/>
      <c r="L96" s="49">
        <v>1790</v>
      </c>
      <c r="M96" s="48"/>
      <c r="N96" s="48"/>
      <c r="O96" s="48"/>
      <c r="P96" s="48"/>
      <c r="Q96" s="49">
        <v>1412</v>
      </c>
      <c r="R96" s="48">
        <f t="shared" ref="R96:AK96" si="108">-R90+R91</f>
        <v>1528.7</v>
      </c>
      <c r="S96" s="48">
        <f t="shared" si="108"/>
        <v>1606.3999999999996</v>
      </c>
      <c r="T96" s="48">
        <f t="shared" si="108"/>
        <v>1635.1999999999998</v>
      </c>
      <c r="U96" s="48">
        <f t="shared" si="108"/>
        <v>1695.1</v>
      </c>
      <c r="V96" s="49">
        <f t="shared" si="108"/>
        <v>1695.1</v>
      </c>
      <c r="W96" s="48">
        <f t="shared" si="108"/>
        <v>1623.2000000000003</v>
      </c>
      <c r="X96" s="48">
        <f t="shared" si="108"/>
        <v>2530.4</v>
      </c>
      <c r="Y96" s="48">
        <f t="shared" si="108"/>
        <v>2390</v>
      </c>
      <c r="Z96" s="48">
        <f t="shared" si="108"/>
        <v>2322.5000000000005</v>
      </c>
      <c r="AA96" s="49">
        <f t="shared" si="108"/>
        <v>2322.5000000000005</v>
      </c>
      <c r="AB96" s="48">
        <f t="shared" si="108"/>
        <v>2943.8999999999996</v>
      </c>
      <c r="AC96" s="48">
        <f t="shared" si="108"/>
        <v>2906.1</v>
      </c>
      <c r="AD96" s="48">
        <f t="shared" si="108"/>
        <v>3072</v>
      </c>
      <c r="AE96" s="48">
        <f t="shared" si="108"/>
        <v>3190.6</v>
      </c>
      <c r="AF96" s="49">
        <f t="shared" si="108"/>
        <v>3190.6</v>
      </c>
      <c r="AG96" s="48">
        <f t="shared" si="108"/>
        <v>2978</v>
      </c>
      <c r="AH96" s="48">
        <f t="shared" si="108"/>
        <v>3432</v>
      </c>
      <c r="AI96" s="48">
        <f t="shared" si="108"/>
        <v>3382</v>
      </c>
      <c r="AJ96" s="48">
        <f>-AJ90+AJ91</f>
        <v>4179</v>
      </c>
      <c r="AK96" s="49">
        <f t="shared" si="108"/>
        <v>4179</v>
      </c>
      <c r="AL96" s="398"/>
      <c r="AM96" s="398"/>
      <c r="AN96" s="398"/>
    </row>
    <row r="97" spans="1:46" s="10" customFormat="1" ht="12" customHeight="1" x14ac:dyDescent="0.15">
      <c r="A97" s="200" t="s">
        <v>112</v>
      </c>
      <c r="B97" s="402"/>
      <c r="C97" s="177"/>
      <c r="D97" s="177"/>
      <c r="E97" s="177"/>
      <c r="F97" s="177"/>
      <c r="G97" s="106"/>
      <c r="H97" s="104"/>
      <c r="I97" s="104"/>
      <c r="J97" s="104"/>
      <c r="K97" s="36"/>
      <c r="L97" s="45">
        <v>144</v>
      </c>
      <c r="M97" s="36"/>
      <c r="N97" s="36"/>
      <c r="O97" s="36"/>
      <c r="P97" s="36"/>
      <c r="Q97" s="45">
        <v>149</v>
      </c>
      <c r="R97" s="36">
        <v>156.1</v>
      </c>
      <c r="S97" s="36">
        <v>148.69999999999999</v>
      </c>
      <c r="T97" s="36">
        <v>144.1</v>
      </c>
      <c r="U97" s="36">
        <v>130.4</v>
      </c>
      <c r="V97" s="45">
        <f>U97</f>
        <v>130.4</v>
      </c>
      <c r="W97" s="36">
        <v>148.39999999999998</v>
      </c>
      <c r="X97" s="36">
        <v>162</v>
      </c>
      <c r="Y97" s="36">
        <v>158</v>
      </c>
      <c r="Z97" s="36">
        <v>123.5</v>
      </c>
      <c r="AA97" s="45">
        <f t="shared" ref="AA97" si="109">Z97</f>
        <v>123.5</v>
      </c>
      <c r="AB97" s="36">
        <v>151.6</v>
      </c>
      <c r="AC97" s="36">
        <v>151.30000000000001</v>
      </c>
      <c r="AD97" s="36">
        <v>166.8</v>
      </c>
      <c r="AE97" s="36">
        <v>174.7</v>
      </c>
      <c r="AF97" s="45">
        <f t="shared" ref="AF97" si="110">AE97</f>
        <v>174.7</v>
      </c>
      <c r="AG97" s="36">
        <v>171</v>
      </c>
      <c r="AH97" s="36">
        <v>169</v>
      </c>
      <c r="AI97" s="36">
        <v>164</v>
      </c>
      <c r="AJ97" s="36">
        <v>151</v>
      </c>
      <c r="AK97" s="45">
        <f>AJ97</f>
        <v>151</v>
      </c>
      <c r="AL97" s="398"/>
      <c r="AM97" s="398"/>
      <c r="AN97" s="398"/>
    </row>
    <row r="98" spans="1:46" s="29" customFormat="1" ht="12" customHeight="1" x14ac:dyDescent="0.15">
      <c r="A98" s="406" t="s">
        <v>113</v>
      </c>
      <c r="B98" s="407"/>
      <c r="C98" s="408"/>
      <c r="D98" s="408"/>
      <c r="E98" s="408"/>
      <c r="F98" s="408"/>
      <c r="G98" s="409"/>
      <c r="H98" s="410"/>
      <c r="I98" s="410"/>
      <c r="J98" s="410"/>
      <c r="K98" s="70"/>
      <c r="L98" s="71">
        <f t="shared" ref="L98" si="111">L96+L97</f>
        <v>1934</v>
      </c>
      <c r="M98" s="70"/>
      <c r="N98" s="70"/>
      <c r="O98" s="70"/>
      <c r="P98" s="70"/>
      <c r="Q98" s="71">
        <f t="shared" ref="Q98:AK98" si="112">Q96+Q97</f>
        <v>1561</v>
      </c>
      <c r="R98" s="70">
        <f t="shared" si="112"/>
        <v>1684.8</v>
      </c>
      <c r="S98" s="70">
        <f t="shared" si="112"/>
        <v>1755.0999999999997</v>
      </c>
      <c r="T98" s="70">
        <f t="shared" si="112"/>
        <v>1779.2999999999997</v>
      </c>
      <c r="U98" s="70">
        <f t="shared" si="112"/>
        <v>1825.5</v>
      </c>
      <c r="V98" s="71">
        <f t="shared" si="112"/>
        <v>1825.5</v>
      </c>
      <c r="W98" s="70">
        <f t="shared" si="112"/>
        <v>1771.6000000000004</v>
      </c>
      <c r="X98" s="70">
        <f t="shared" si="112"/>
        <v>2692.4</v>
      </c>
      <c r="Y98" s="70">
        <f t="shared" si="112"/>
        <v>2548</v>
      </c>
      <c r="Z98" s="70">
        <f t="shared" si="112"/>
        <v>2446.0000000000005</v>
      </c>
      <c r="AA98" s="71">
        <f t="shared" si="112"/>
        <v>2446.0000000000005</v>
      </c>
      <c r="AB98" s="70">
        <f t="shared" si="112"/>
        <v>3095.4999999999995</v>
      </c>
      <c r="AC98" s="70">
        <f t="shared" si="112"/>
        <v>3057.4</v>
      </c>
      <c r="AD98" s="70">
        <f t="shared" si="112"/>
        <v>3238.8</v>
      </c>
      <c r="AE98" s="70">
        <f t="shared" si="112"/>
        <v>3365.2999999999997</v>
      </c>
      <c r="AF98" s="71">
        <f t="shared" si="112"/>
        <v>3365.2999999999997</v>
      </c>
      <c r="AG98" s="70">
        <f t="shared" si="112"/>
        <v>3149</v>
      </c>
      <c r="AH98" s="70">
        <f t="shared" si="112"/>
        <v>3601</v>
      </c>
      <c r="AI98" s="70">
        <f t="shared" si="112"/>
        <v>3546</v>
      </c>
      <c r="AJ98" s="70">
        <f t="shared" si="112"/>
        <v>4330</v>
      </c>
      <c r="AK98" s="71">
        <f t="shared" si="112"/>
        <v>4330</v>
      </c>
      <c r="AL98" s="411"/>
      <c r="AM98" s="411"/>
      <c r="AN98" s="411"/>
    </row>
    <row r="99" spans="1:46" s="29" customFormat="1" ht="12" hidden="1" customHeight="1" outlineLevel="1" x14ac:dyDescent="0.15">
      <c r="A99" s="392"/>
      <c r="B99" s="44" t="s">
        <v>53</v>
      </c>
      <c r="C99" s="412"/>
      <c r="D99" s="412"/>
      <c r="E99" s="412"/>
      <c r="F99" s="412"/>
      <c r="G99" s="413"/>
      <c r="H99" s="414"/>
      <c r="I99" s="414"/>
      <c r="J99" s="414"/>
      <c r="K99" s="23"/>
      <c r="L99" s="24"/>
      <c r="M99" s="23"/>
      <c r="N99" s="23"/>
      <c r="O99" s="23"/>
      <c r="P99" s="23"/>
      <c r="Q99" s="24"/>
      <c r="R99" s="23"/>
      <c r="S99" s="23"/>
      <c r="T99" s="23"/>
      <c r="U99" s="23"/>
      <c r="V99" s="24"/>
      <c r="W99" s="23"/>
      <c r="X99" s="23"/>
      <c r="Y99" s="23"/>
      <c r="Z99" s="23"/>
      <c r="AA99" s="24"/>
      <c r="AB99" s="23"/>
      <c r="AC99" s="23"/>
      <c r="AD99" s="23"/>
      <c r="AE99" s="23"/>
      <c r="AF99" s="24"/>
      <c r="AG99" s="54">
        <v>-434</v>
      </c>
      <c r="AH99" s="54">
        <v>-72</v>
      </c>
      <c r="AI99" s="54">
        <v>-149</v>
      </c>
      <c r="AJ99" s="54">
        <v>-141</v>
      </c>
      <c r="AK99" s="55">
        <f>AJ99</f>
        <v>-141</v>
      </c>
      <c r="AL99" s="54"/>
      <c r="AM99" s="411"/>
      <c r="AN99" s="411"/>
    </row>
    <row r="100" spans="1:46" s="29" customFormat="1" ht="12" hidden="1" customHeight="1" outlineLevel="1" x14ac:dyDescent="0.15">
      <c r="A100" s="392"/>
      <c r="B100" s="44" t="s">
        <v>54</v>
      </c>
      <c r="C100" s="412"/>
      <c r="D100" s="412"/>
      <c r="E100" s="412"/>
      <c r="F100" s="412"/>
      <c r="G100" s="413"/>
      <c r="H100" s="414"/>
      <c r="I100" s="414"/>
      <c r="J100" s="414"/>
      <c r="K100" s="23"/>
      <c r="L100" s="24"/>
      <c r="M100" s="23"/>
      <c r="N100" s="23"/>
      <c r="O100" s="23"/>
      <c r="P100" s="23"/>
      <c r="Q100" s="24"/>
      <c r="R100" s="23"/>
      <c r="S100" s="23"/>
      <c r="T100" s="23"/>
      <c r="U100" s="23"/>
      <c r="V100" s="24"/>
      <c r="W100" s="23"/>
      <c r="X100" s="23"/>
      <c r="Y100" s="23"/>
      <c r="Z100" s="23"/>
      <c r="AA100" s="24"/>
      <c r="AB100" s="23"/>
      <c r="AC100" s="23"/>
      <c r="AD100" s="23"/>
      <c r="AE100" s="23"/>
      <c r="AF100" s="24"/>
      <c r="AG100" s="54">
        <v>-67</v>
      </c>
      <c r="AH100" s="54">
        <v>-77</v>
      </c>
      <c r="AI100" s="54">
        <v>-87</v>
      </c>
      <c r="AJ100" s="54">
        <v>-68</v>
      </c>
      <c r="AK100" s="55">
        <f>AJ100</f>
        <v>-68</v>
      </c>
      <c r="AL100" s="54"/>
      <c r="AM100" s="411"/>
      <c r="AN100" s="411"/>
    </row>
    <row r="101" spans="1:46" s="29" customFormat="1" ht="12" hidden="1" customHeight="1" outlineLevel="1" x14ac:dyDescent="0.15">
      <c r="A101" s="392"/>
      <c r="B101" s="44" t="s">
        <v>55</v>
      </c>
      <c r="C101" s="412"/>
      <c r="D101" s="412"/>
      <c r="E101" s="412"/>
      <c r="F101" s="412"/>
      <c r="G101" s="413"/>
      <c r="H101" s="414"/>
      <c r="I101" s="414"/>
      <c r="J101" s="414"/>
      <c r="K101" s="23"/>
      <c r="L101" s="24"/>
      <c r="M101" s="23"/>
      <c r="N101" s="23"/>
      <c r="O101" s="23"/>
      <c r="P101" s="23"/>
      <c r="Q101" s="24"/>
      <c r="R101" s="23"/>
      <c r="S101" s="23"/>
      <c r="T101" s="23"/>
      <c r="U101" s="23"/>
      <c r="V101" s="24"/>
      <c r="W101" s="23"/>
      <c r="X101" s="23"/>
      <c r="Y101" s="23"/>
      <c r="Z101" s="23"/>
      <c r="AA101" s="24"/>
      <c r="AB101" s="23"/>
      <c r="AC101" s="23"/>
      <c r="AD101" s="23"/>
      <c r="AE101" s="23"/>
      <c r="AF101" s="24"/>
      <c r="AG101" s="54">
        <v>-251</v>
      </c>
      <c r="AH101" s="54">
        <v>-158</v>
      </c>
      <c r="AI101" s="54">
        <v>-122</v>
      </c>
      <c r="AJ101" s="54">
        <v>-7</v>
      </c>
      <c r="AK101" s="55">
        <f>AJ101</f>
        <v>-7</v>
      </c>
      <c r="AL101" s="54"/>
      <c r="AM101" s="411"/>
      <c r="AN101" s="411"/>
    </row>
    <row r="102" spans="1:46" s="29" customFormat="1" ht="12" hidden="1" customHeight="1" outlineLevel="1" x14ac:dyDescent="0.15">
      <c r="A102" s="392"/>
      <c r="B102" s="44" t="s">
        <v>56</v>
      </c>
      <c r="C102" s="412"/>
      <c r="D102" s="412"/>
      <c r="E102" s="412"/>
      <c r="F102" s="412"/>
      <c r="G102" s="413"/>
      <c r="H102" s="414"/>
      <c r="I102" s="414"/>
      <c r="J102" s="414"/>
      <c r="K102" s="23"/>
      <c r="L102" s="24"/>
      <c r="M102" s="23"/>
      <c r="N102" s="23"/>
      <c r="O102" s="23"/>
      <c r="P102" s="23"/>
      <c r="Q102" s="24"/>
      <c r="R102" s="23"/>
      <c r="S102" s="23"/>
      <c r="T102" s="23"/>
      <c r="U102" s="23"/>
      <c r="V102" s="24"/>
      <c r="W102" s="23"/>
      <c r="X102" s="23"/>
      <c r="Y102" s="23"/>
      <c r="Z102" s="23"/>
      <c r="AA102" s="24"/>
      <c r="AB102" s="23"/>
      <c r="AC102" s="23"/>
      <c r="AD102" s="23"/>
      <c r="AE102" s="23"/>
      <c r="AF102" s="24"/>
      <c r="AG102" s="54">
        <v>3901</v>
      </c>
      <c r="AH102" s="54">
        <v>3908</v>
      </c>
      <c r="AI102" s="54">
        <v>3904</v>
      </c>
      <c r="AJ102" s="54">
        <v>4546</v>
      </c>
      <c r="AK102" s="55">
        <f>AJ102</f>
        <v>4546</v>
      </c>
      <c r="AL102" s="54"/>
      <c r="AM102" s="411"/>
      <c r="AN102" s="411"/>
    </row>
    <row r="103" spans="1:46" s="29" customFormat="1" ht="12" customHeight="1" collapsed="1" x14ac:dyDescent="0.15">
      <c r="A103" s="392" t="s">
        <v>114</v>
      </c>
      <c r="B103" s="415"/>
      <c r="C103" s="412"/>
      <c r="D103" s="412"/>
      <c r="E103" s="412"/>
      <c r="F103" s="412"/>
      <c r="G103" s="416"/>
      <c r="H103" s="417"/>
      <c r="I103" s="417"/>
      <c r="J103" s="417"/>
      <c r="K103" s="179"/>
      <c r="L103" s="180">
        <f>L98/L32</f>
        <v>3.594127485597471</v>
      </c>
      <c r="M103" s="179"/>
      <c r="N103" s="179"/>
      <c r="O103" s="179"/>
      <c r="P103" s="179"/>
      <c r="Q103" s="180">
        <f>Q98/Q32</f>
        <v>1.6146048820852306</v>
      </c>
      <c r="R103" s="179">
        <f>R98/SUM(R32,P32,O32,N32)</f>
        <v>1.5424333974182927</v>
      </c>
      <c r="S103" s="179">
        <f>S98/SUM(S32,R32,P32,O32)</f>
        <v>1.5449823943661982</v>
      </c>
      <c r="T103" s="179">
        <f>T98/SUM(T32,S32,R32,P32)</f>
        <v>1.5308440161748262</v>
      </c>
      <c r="U103" s="179">
        <f>U98/SUM(R32:U32)</f>
        <v>1.5637313688538619</v>
      </c>
      <c r="V103" s="180">
        <f>V98/V32</f>
        <v>1.5637313688538619</v>
      </c>
      <c r="W103" s="179">
        <f>W98/SUM(W32,U32,T32,S32)</f>
        <v>1.4238868349139999</v>
      </c>
      <c r="X103" s="179">
        <f>X98/SUM(X32,W32,U32,T32)</f>
        <v>2.0059603635821768</v>
      </c>
      <c r="Y103" s="179">
        <f>Y98/SUM(Y32,X32,W32,U32)</f>
        <v>1.8279647033503095</v>
      </c>
      <c r="Z103" s="179">
        <f>Z98/SUM(W32:Z32)</f>
        <v>1.6475818402263243</v>
      </c>
      <c r="AA103" s="180">
        <f>AA98/AA32</f>
        <v>1.6475818402263243</v>
      </c>
      <c r="AB103" s="179">
        <f>AB98/SUM(AB32,Z32,Y32,X32)</f>
        <v>2.0790516488682922</v>
      </c>
      <c r="AC103" s="179">
        <f>AC98/SUM(AC32,AB32,Z32,Y32)</f>
        <v>2.1189271605793891</v>
      </c>
      <c r="AD103" s="179">
        <f>AD98/SUM(AD32,AC32,AB32,Z32)</f>
        <v>2.1876393110435677</v>
      </c>
      <c r="AE103" s="179">
        <f>AE98/SUM(AB32:AE32)</f>
        <v>2.2038637851997378</v>
      </c>
      <c r="AF103" s="180">
        <f>AF98/AF32</f>
        <v>2.2038637851997378</v>
      </c>
      <c r="AG103" s="179">
        <f>AG98/SUM(AG32,AE32,AD32,AC32)</f>
        <v>2.0528031290743156</v>
      </c>
      <c r="AH103" s="179">
        <f>AH98/SUM(AH32,AG32,AE32,AD32)</f>
        <v>2.3172458172458175</v>
      </c>
      <c r="AI103" s="179">
        <f>AI98/SUM(AI32,AH32,AG32,AE32)</f>
        <v>2.3298291721419186</v>
      </c>
      <c r="AJ103" s="179">
        <f>AJ98/SUM(AG32:AJ32)</f>
        <v>2.7335858585858586</v>
      </c>
      <c r="AK103" s="180">
        <f>AK98/AK32</f>
        <v>2.7335858585858586</v>
      </c>
      <c r="AL103" s="118"/>
      <c r="AM103" s="118"/>
      <c r="AN103" s="118"/>
      <c r="AO103" s="83"/>
      <c r="AP103" s="83"/>
      <c r="AQ103" s="83"/>
      <c r="AR103" s="83"/>
      <c r="AS103" s="83"/>
      <c r="AT103" s="83"/>
    </row>
    <row r="104" spans="1:46" ht="12" customHeight="1" x14ac:dyDescent="0.2">
      <c r="R104" s="181"/>
      <c r="S104" s="181"/>
      <c r="T104" s="181"/>
      <c r="U104" s="181"/>
      <c r="V104" s="181"/>
      <c r="W104" s="181"/>
      <c r="X104" s="181"/>
      <c r="Y104" s="181"/>
      <c r="Z104" s="181"/>
      <c r="AA104" s="181"/>
      <c r="AB104" s="181"/>
      <c r="AC104" s="181"/>
      <c r="AD104" s="181"/>
      <c r="AE104" s="181"/>
      <c r="AF104" s="181"/>
      <c r="AG104" s="181"/>
      <c r="AH104" s="181"/>
      <c r="AI104" s="181"/>
      <c r="AJ104" s="181"/>
      <c r="AK104" s="181"/>
    </row>
    <row r="105" spans="1:46" ht="12" customHeight="1" x14ac:dyDescent="0.2">
      <c r="R105" s="181"/>
      <c r="S105" s="181"/>
      <c r="T105" s="181"/>
      <c r="U105" s="181"/>
      <c r="V105" s="181"/>
      <c r="W105" s="181"/>
      <c r="X105" s="181"/>
      <c r="Y105" s="181"/>
      <c r="Z105" s="181"/>
      <c r="AA105" s="181"/>
      <c r="AB105" s="181"/>
      <c r="AC105" s="181"/>
      <c r="AD105" s="181"/>
      <c r="AE105" s="181"/>
      <c r="AF105" s="181"/>
      <c r="AG105" s="181"/>
      <c r="AH105" s="181"/>
      <c r="AI105" s="181"/>
      <c r="AJ105" s="181"/>
      <c r="AK105" s="181"/>
    </row>
    <row r="106" spans="1:46" ht="12" customHeight="1" thickBot="1" x14ac:dyDescent="0.25">
      <c r="A106" s="148" t="s">
        <v>115</v>
      </c>
      <c r="B106" s="149"/>
      <c r="C106" s="150"/>
      <c r="D106" s="150"/>
      <c r="E106" s="150"/>
      <c r="F106" s="150"/>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85"/>
      <c r="AK106" s="85"/>
    </row>
    <row r="107" spans="1:46" ht="12" hidden="1" customHeight="1" outlineLevel="1" x14ac:dyDescent="0.2">
      <c r="A107" s="182" t="s">
        <v>116</v>
      </c>
      <c r="AF107" s="183"/>
      <c r="AG107" s="183"/>
      <c r="AH107" s="183"/>
      <c r="AI107" s="183"/>
      <c r="AK107" s="183"/>
      <c r="AL107" s="184"/>
    </row>
    <row r="108" spans="1:46" ht="12" hidden="1" customHeight="1" outlineLevel="1" x14ac:dyDescent="0.2">
      <c r="A108" s="159"/>
      <c r="B108" s="31" t="s">
        <v>117</v>
      </c>
      <c r="G108" s="100"/>
      <c r="H108" s="100"/>
      <c r="I108" s="100"/>
      <c r="J108" s="100"/>
      <c r="K108" s="100"/>
      <c r="L108" s="100"/>
      <c r="M108" s="100"/>
      <c r="N108" s="100"/>
      <c r="O108" s="100"/>
      <c r="P108" s="100"/>
      <c r="Q108" s="100"/>
      <c r="R108" s="116">
        <v>265.59000000000009</v>
      </c>
      <c r="S108" s="116">
        <v>270.87457499999948</v>
      </c>
      <c r="T108" s="116">
        <v>300.72102500000079</v>
      </c>
      <c r="U108" s="116">
        <v>290.51359999999954</v>
      </c>
      <c r="V108" s="185">
        <v>1127.6991999999996</v>
      </c>
      <c r="W108" s="116">
        <v>300.14069999999992</v>
      </c>
      <c r="X108" s="116">
        <v>281.13870000000003</v>
      </c>
      <c r="Y108" s="116">
        <v>273.67909999999932</v>
      </c>
      <c r="Z108" s="116">
        <v>307.53949999999998</v>
      </c>
      <c r="AA108" s="185">
        <v>1162.4979999999994</v>
      </c>
      <c r="AB108" s="116">
        <v>295</v>
      </c>
      <c r="AC108" s="116">
        <v>287</v>
      </c>
      <c r="AD108" s="116">
        <v>311</v>
      </c>
      <c r="AE108" s="116">
        <v>349</v>
      </c>
      <c r="AF108" s="185">
        <v>1242</v>
      </c>
      <c r="AG108" s="116">
        <v>308</v>
      </c>
      <c r="AH108" s="116">
        <v>292</v>
      </c>
      <c r="AI108" s="116"/>
      <c r="AJ108" s="54"/>
      <c r="AK108" s="54"/>
    </row>
    <row r="109" spans="1:46" ht="12" hidden="1" customHeight="1" outlineLevel="1" x14ac:dyDescent="0.2">
      <c r="A109" s="159"/>
      <c r="B109" s="31" t="s">
        <v>54</v>
      </c>
      <c r="G109" s="100"/>
      <c r="L109" s="100"/>
      <c r="Q109" s="100"/>
      <c r="R109" s="116"/>
      <c r="S109" s="116"/>
      <c r="T109" s="116"/>
      <c r="U109" s="116"/>
      <c r="V109" s="185"/>
      <c r="W109" s="116">
        <v>9.100000000000005</v>
      </c>
      <c r="X109" s="116">
        <v>7.8999999999999986</v>
      </c>
      <c r="Y109" s="116">
        <v>6.7000000000000028</v>
      </c>
      <c r="Z109" s="116">
        <v>4.5000000000000231</v>
      </c>
      <c r="AA109" s="185">
        <v>28.200000000000024</v>
      </c>
      <c r="AB109" s="116">
        <v>9</v>
      </c>
      <c r="AC109" s="116">
        <v>3</v>
      </c>
      <c r="AD109" s="116">
        <v>10</v>
      </c>
      <c r="AE109" s="116">
        <v>6</v>
      </c>
      <c r="AF109" s="185">
        <v>37</v>
      </c>
      <c r="AG109" s="116">
        <v>9</v>
      </c>
      <c r="AH109" s="116">
        <v>6</v>
      </c>
      <c r="AI109" s="36"/>
      <c r="AJ109" s="54"/>
      <c r="AK109" s="54"/>
    </row>
    <row r="110" spans="1:46" ht="12" hidden="1" customHeight="1" outlineLevel="1" x14ac:dyDescent="0.2">
      <c r="A110" s="159"/>
      <c r="B110" s="31" t="s">
        <v>55</v>
      </c>
      <c r="G110" s="100"/>
      <c r="L110" s="100"/>
      <c r="Q110" s="100"/>
      <c r="R110" s="116"/>
      <c r="S110" s="116"/>
      <c r="T110" s="116"/>
      <c r="U110" s="116"/>
      <c r="V110" s="185"/>
      <c r="W110" s="186">
        <v>44.799999999999976</v>
      </c>
      <c r="X110" s="186">
        <v>50.000000000000341</v>
      </c>
      <c r="Y110" s="186">
        <v>44.362226929304754</v>
      </c>
      <c r="Z110" s="186">
        <v>42.237773070696001</v>
      </c>
      <c r="AA110" s="185">
        <v>181.40000000000106</v>
      </c>
      <c r="AB110" s="186">
        <v>18</v>
      </c>
      <c r="AC110" s="186">
        <v>5</v>
      </c>
      <c r="AD110" s="186">
        <v>6</v>
      </c>
      <c r="AE110" s="186">
        <v>6</v>
      </c>
      <c r="AF110" s="185">
        <v>36</v>
      </c>
      <c r="AG110" s="186">
        <v>9</v>
      </c>
      <c r="AH110" s="186">
        <v>6</v>
      </c>
      <c r="AI110" s="36"/>
      <c r="AJ110" s="54"/>
      <c r="AK110" s="54"/>
    </row>
    <row r="111" spans="1:46" ht="12" hidden="1" customHeight="1" outlineLevel="1" x14ac:dyDescent="0.2">
      <c r="A111" s="159"/>
      <c r="B111" s="44" t="s">
        <v>118</v>
      </c>
      <c r="C111" s="310"/>
      <c r="D111" s="310"/>
      <c r="E111" s="310"/>
      <c r="F111" s="310"/>
      <c r="G111" s="311"/>
      <c r="H111" s="310"/>
      <c r="I111" s="310"/>
      <c r="J111" s="310"/>
      <c r="K111" s="310"/>
      <c r="L111" s="311"/>
      <c r="M111" s="310"/>
      <c r="N111" s="310"/>
      <c r="O111" s="310"/>
      <c r="P111" s="310"/>
      <c r="Q111" s="311"/>
      <c r="R111" s="116"/>
      <c r="S111" s="116"/>
      <c r="T111" s="116"/>
      <c r="U111" s="116"/>
      <c r="V111" s="185"/>
      <c r="W111" s="116">
        <v>25.835249999999998</v>
      </c>
      <c r="X111" s="116">
        <v>44.063250000000004</v>
      </c>
      <c r="Y111" s="116">
        <v>53.397750000000002</v>
      </c>
      <c r="Z111" s="116">
        <v>33.883499999999984</v>
      </c>
      <c r="AA111" s="185">
        <v>157.17974999999998</v>
      </c>
      <c r="AB111" s="116">
        <v>48</v>
      </c>
      <c r="AC111" s="116">
        <v>67</v>
      </c>
      <c r="AD111" s="116">
        <v>65</v>
      </c>
      <c r="AE111" s="116">
        <v>107</v>
      </c>
      <c r="AF111" s="185">
        <v>287</v>
      </c>
      <c r="AG111" s="116">
        <v>66</v>
      </c>
      <c r="AH111" s="116">
        <v>76</v>
      </c>
      <c r="AI111" s="36"/>
      <c r="AJ111" s="54"/>
      <c r="AK111" s="54"/>
      <c r="AL111" s="310"/>
      <c r="AM111" s="310"/>
    </row>
    <row r="112" spans="1:46" ht="12" hidden="1" customHeight="1" outlineLevel="1" x14ac:dyDescent="0.2">
      <c r="A112" s="159"/>
      <c r="B112" s="44" t="s">
        <v>119</v>
      </c>
      <c r="C112" s="310"/>
      <c r="D112" s="310"/>
      <c r="E112" s="310"/>
      <c r="F112" s="310"/>
      <c r="G112" s="311"/>
      <c r="H112" s="310"/>
      <c r="I112" s="310"/>
      <c r="J112" s="310"/>
      <c r="K112" s="310"/>
      <c r="L112" s="311"/>
      <c r="M112" s="310"/>
      <c r="N112" s="310"/>
      <c r="O112" s="310"/>
      <c r="P112" s="310"/>
      <c r="Q112" s="311"/>
      <c r="R112" s="116">
        <v>0</v>
      </c>
      <c r="S112" s="116">
        <v>0</v>
      </c>
      <c r="T112" s="116">
        <v>0</v>
      </c>
      <c r="U112" s="116">
        <v>-6</v>
      </c>
      <c r="V112" s="185">
        <v>-8</v>
      </c>
      <c r="W112" s="116">
        <v>0</v>
      </c>
      <c r="X112" s="116">
        <v>0</v>
      </c>
      <c r="Y112" s="116">
        <v>0</v>
      </c>
      <c r="Z112" s="116">
        <v>0</v>
      </c>
      <c r="AA112" s="185">
        <v>0</v>
      </c>
      <c r="AB112" s="116">
        <v>0</v>
      </c>
      <c r="AC112" s="116">
        <v>0</v>
      </c>
      <c r="AD112" s="116">
        <v>0</v>
      </c>
      <c r="AE112" s="116">
        <v>0</v>
      </c>
      <c r="AF112" s="185">
        <v>0</v>
      </c>
      <c r="AG112" s="116">
        <v>0</v>
      </c>
      <c r="AH112" s="116">
        <v>0</v>
      </c>
      <c r="AI112" s="36"/>
      <c r="AJ112" s="54"/>
      <c r="AK112" s="54"/>
      <c r="AL112" s="310"/>
      <c r="AM112" s="310"/>
    </row>
    <row r="113" spans="1:48" ht="12" hidden="1" customHeight="1" outlineLevel="1" x14ac:dyDescent="0.2">
      <c r="A113" s="159"/>
      <c r="B113" s="44" t="s">
        <v>56</v>
      </c>
      <c r="C113" s="310"/>
      <c r="D113" s="310"/>
      <c r="E113" s="310"/>
      <c r="F113" s="310"/>
      <c r="G113" s="311"/>
      <c r="H113" s="310"/>
      <c r="I113" s="310"/>
      <c r="J113" s="310"/>
      <c r="K113" s="310"/>
      <c r="L113" s="311"/>
      <c r="M113" s="310"/>
      <c r="N113" s="310"/>
      <c r="O113" s="310"/>
      <c r="P113" s="310"/>
      <c r="Q113" s="311"/>
      <c r="R113" s="116">
        <f t="shared" ref="R113:AH113" si="113">R37</f>
        <v>-2.1999999999999988</v>
      </c>
      <c r="S113" s="116">
        <f t="shared" si="113"/>
        <v>-2.5999999999999988</v>
      </c>
      <c r="T113" s="116">
        <f t="shared" si="113"/>
        <v>-1.1999999999999993</v>
      </c>
      <c r="U113" s="116">
        <f t="shared" si="113"/>
        <v>-1.6000000000000014</v>
      </c>
      <c r="V113" s="185">
        <f t="shared" si="113"/>
        <v>-7.5999999999999979</v>
      </c>
      <c r="W113" s="116">
        <f t="shared" si="113"/>
        <v>-0.89999999999999947</v>
      </c>
      <c r="X113" s="116">
        <f t="shared" si="113"/>
        <v>0.30000000000000071</v>
      </c>
      <c r="Y113" s="116">
        <f t="shared" si="113"/>
        <v>-1.9000000000000008</v>
      </c>
      <c r="Z113" s="116">
        <f t="shared" si="113"/>
        <v>-4.8000000000000043</v>
      </c>
      <c r="AA113" s="185">
        <f t="shared" si="113"/>
        <v>-7.3000000000000043</v>
      </c>
      <c r="AB113" s="116">
        <f t="shared" si="113"/>
        <v>-5</v>
      </c>
      <c r="AC113" s="116">
        <f t="shared" si="113"/>
        <v>-6</v>
      </c>
      <c r="AD113" s="116">
        <f t="shared" si="113"/>
        <v>-2</v>
      </c>
      <c r="AE113" s="116">
        <f t="shared" si="113"/>
        <v>6</v>
      </c>
      <c r="AF113" s="185">
        <f t="shared" si="113"/>
        <v>-7</v>
      </c>
      <c r="AG113" s="116">
        <f t="shared" si="113"/>
        <v>-22</v>
      </c>
      <c r="AH113" s="116">
        <f t="shared" si="113"/>
        <v>-26</v>
      </c>
      <c r="AI113" s="36"/>
      <c r="AJ113" s="54"/>
      <c r="AK113" s="54"/>
      <c r="AL113" s="310"/>
      <c r="AM113" s="310"/>
    </row>
    <row r="114" spans="1:48" ht="12" hidden="1" customHeight="1" outlineLevel="1" x14ac:dyDescent="0.2">
      <c r="A114" s="171" t="s">
        <v>120</v>
      </c>
      <c r="B114" s="299"/>
      <c r="C114" s="418"/>
      <c r="D114" s="418"/>
      <c r="E114" s="418"/>
      <c r="F114" s="418"/>
      <c r="G114" s="419"/>
      <c r="H114" s="418"/>
      <c r="I114" s="418"/>
      <c r="J114" s="418"/>
      <c r="K114" s="418"/>
      <c r="L114" s="419"/>
      <c r="M114" s="418"/>
      <c r="N114" s="418"/>
      <c r="O114" s="418"/>
      <c r="P114" s="418"/>
      <c r="Q114" s="49"/>
      <c r="R114" s="97">
        <f t="shared" ref="R114:AH114" si="114">SUM(R108:R113)</f>
        <v>263.3900000000001</v>
      </c>
      <c r="S114" s="97">
        <f t="shared" si="114"/>
        <v>268.27457499999946</v>
      </c>
      <c r="T114" s="97">
        <f t="shared" si="114"/>
        <v>299.5210250000008</v>
      </c>
      <c r="U114" s="97">
        <f t="shared" si="114"/>
        <v>282.91359999999952</v>
      </c>
      <c r="V114" s="188">
        <f t="shared" si="114"/>
        <v>1112.0991999999997</v>
      </c>
      <c r="W114" s="97">
        <f t="shared" si="114"/>
        <v>378.9759499999999</v>
      </c>
      <c r="X114" s="97">
        <f t="shared" si="114"/>
        <v>383.40195000000034</v>
      </c>
      <c r="Y114" s="97">
        <f t="shared" si="114"/>
        <v>376.23907692930413</v>
      </c>
      <c r="Z114" s="97">
        <f t="shared" si="114"/>
        <v>383.36077307069593</v>
      </c>
      <c r="AA114" s="188">
        <f t="shared" si="114"/>
        <v>1521.9777500000005</v>
      </c>
      <c r="AB114" s="97">
        <f t="shared" si="114"/>
        <v>365</v>
      </c>
      <c r="AC114" s="97">
        <f t="shared" si="114"/>
        <v>356</v>
      </c>
      <c r="AD114" s="97">
        <f t="shared" si="114"/>
        <v>390</v>
      </c>
      <c r="AE114" s="97">
        <f t="shared" si="114"/>
        <v>474</v>
      </c>
      <c r="AF114" s="188">
        <f t="shared" si="114"/>
        <v>1595</v>
      </c>
      <c r="AG114" s="97">
        <f t="shared" si="114"/>
        <v>370</v>
      </c>
      <c r="AH114" s="97">
        <f t="shared" si="114"/>
        <v>354</v>
      </c>
      <c r="AI114" s="48"/>
      <c r="AJ114" s="23"/>
      <c r="AK114" s="23"/>
      <c r="AL114" s="420"/>
      <c r="AM114" s="310"/>
    </row>
    <row r="115" spans="1:48" ht="12" hidden="1" customHeight="1" outlineLevel="1" x14ac:dyDescent="0.2">
      <c r="A115" s="159"/>
      <c r="B115" s="162"/>
      <c r="C115" s="310"/>
      <c r="D115" s="310"/>
      <c r="E115" s="310"/>
      <c r="F115" s="310"/>
      <c r="G115" s="311"/>
      <c r="H115" s="310"/>
      <c r="I115" s="310"/>
      <c r="J115" s="310"/>
      <c r="K115" s="310"/>
      <c r="L115" s="311"/>
      <c r="M115" s="310"/>
      <c r="N115" s="310"/>
      <c r="O115" s="310"/>
      <c r="P115" s="310"/>
      <c r="Q115" s="311"/>
      <c r="R115" s="116"/>
      <c r="S115" s="116"/>
      <c r="T115" s="116"/>
      <c r="U115" s="116"/>
      <c r="V115" s="185"/>
      <c r="W115" s="116"/>
      <c r="X115" s="116"/>
      <c r="Y115" s="116"/>
      <c r="Z115" s="116"/>
      <c r="AA115" s="185"/>
      <c r="AB115" s="116"/>
      <c r="AC115" s="116"/>
      <c r="AD115" s="116"/>
      <c r="AE115" s="116"/>
      <c r="AF115" s="185"/>
      <c r="AG115" s="116"/>
      <c r="AH115" s="116"/>
      <c r="AI115" s="421"/>
      <c r="AJ115" s="310"/>
      <c r="AK115" s="310"/>
      <c r="AL115" s="310"/>
      <c r="AM115" s="310"/>
    </row>
    <row r="116" spans="1:48" s="29" customFormat="1" ht="12" hidden="1" customHeight="1" outlineLevel="1" x14ac:dyDescent="0.15">
      <c r="A116" s="406" t="s">
        <v>121</v>
      </c>
      <c r="B116" s="407"/>
      <c r="C116" s="422"/>
      <c r="D116" s="422"/>
      <c r="E116" s="422"/>
      <c r="F116" s="422"/>
      <c r="G116" s="409"/>
      <c r="H116" s="409"/>
      <c r="I116" s="409"/>
      <c r="J116" s="409"/>
      <c r="K116" s="409"/>
      <c r="L116" s="409"/>
      <c r="M116" s="423"/>
      <c r="N116" s="423"/>
      <c r="O116" s="423"/>
      <c r="P116" s="423"/>
      <c r="Q116" s="409"/>
      <c r="R116" s="111"/>
      <c r="S116" s="111"/>
      <c r="T116" s="111"/>
      <c r="U116" s="111"/>
      <c r="V116" s="189"/>
      <c r="W116" s="111"/>
      <c r="X116" s="111"/>
      <c r="Y116" s="111"/>
      <c r="Z116" s="111"/>
      <c r="AA116" s="189"/>
      <c r="AB116" s="111"/>
      <c r="AC116" s="111"/>
      <c r="AD116" s="111"/>
      <c r="AE116" s="111"/>
      <c r="AF116" s="189"/>
      <c r="AG116" s="111"/>
      <c r="AH116" s="111">
        <f>SUM(AH117:AH121)</f>
        <v>3016.7</v>
      </c>
      <c r="AI116" s="111">
        <f>SUM(AI117:AI121)</f>
        <v>3185.9</v>
      </c>
      <c r="AJ116" s="411"/>
      <c r="AK116" s="411"/>
      <c r="AL116" s="411"/>
      <c r="AM116" s="411"/>
    </row>
    <row r="117" spans="1:48" s="82" customFormat="1" ht="12" hidden="1" customHeight="1" outlineLevel="2" x14ac:dyDescent="0.2">
      <c r="A117" s="44"/>
      <c r="B117" s="44" t="s">
        <v>53</v>
      </c>
      <c r="C117" s="44"/>
      <c r="D117" s="44"/>
      <c r="E117" s="44"/>
      <c r="F117" s="44"/>
      <c r="G117" s="95"/>
      <c r="H117" s="95"/>
      <c r="I117" s="95"/>
      <c r="J117" s="95"/>
      <c r="K117" s="95"/>
      <c r="L117" s="95"/>
      <c r="M117" s="96"/>
      <c r="N117" s="96"/>
      <c r="O117" s="96"/>
      <c r="P117" s="96"/>
      <c r="Q117" s="95"/>
      <c r="R117" s="96"/>
      <c r="S117" s="96"/>
      <c r="T117" s="96"/>
      <c r="U117" s="96"/>
      <c r="V117" s="95"/>
      <c r="W117" s="96"/>
      <c r="X117" s="96"/>
      <c r="Y117" s="96"/>
      <c r="Z117" s="96"/>
      <c r="AA117" s="95"/>
      <c r="AB117" s="160"/>
      <c r="AC117" s="160"/>
      <c r="AD117" s="160"/>
      <c r="AE117" s="420"/>
      <c r="AF117" s="424"/>
      <c r="AG117" s="420"/>
      <c r="AH117" s="54">
        <v>-275.3</v>
      </c>
      <c r="AI117" s="54">
        <v>-158.60000000000002</v>
      </c>
      <c r="AJ117" s="160"/>
      <c r="AK117" s="160"/>
      <c r="AL117" s="160"/>
      <c r="AM117" s="160"/>
    </row>
    <row r="118" spans="1:48" ht="12" hidden="1" customHeight="1" outlineLevel="2" x14ac:dyDescent="0.2">
      <c r="A118" s="310"/>
      <c r="B118" s="44" t="s">
        <v>54</v>
      </c>
      <c r="C118" s="310"/>
      <c r="D118" s="310"/>
      <c r="E118" s="310"/>
      <c r="F118" s="310"/>
      <c r="G118" s="311"/>
      <c r="H118" s="311"/>
      <c r="I118" s="311"/>
      <c r="J118" s="311"/>
      <c r="K118" s="311"/>
      <c r="L118" s="311"/>
      <c r="M118" s="310"/>
      <c r="N118" s="310"/>
      <c r="O118" s="310"/>
      <c r="P118" s="310"/>
      <c r="Q118" s="311"/>
      <c r="R118" s="310"/>
      <c r="S118" s="310"/>
      <c r="T118" s="310"/>
      <c r="U118" s="310"/>
      <c r="V118" s="311"/>
      <c r="W118" s="310"/>
      <c r="X118" s="310"/>
      <c r="Y118" s="310"/>
      <c r="Z118" s="310"/>
      <c r="AA118" s="311"/>
      <c r="AB118" s="310"/>
      <c r="AC118" s="310"/>
      <c r="AD118" s="310"/>
      <c r="AE118" s="420"/>
      <c r="AF118" s="424"/>
      <c r="AG118" s="420"/>
      <c r="AH118" s="54">
        <v>-74</v>
      </c>
      <c r="AI118" s="54">
        <v>-82.5</v>
      </c>
      <c r="AJ118" s="310"/>
      <c r="AK118" s="310"/>
      <c r="AL118" s="310"/>
      <c r="AM118" s="310"/>
    </row>
    <row r="119" spans="1:48" ht="12" hidden="1" customHeight="1" outlineLevel="2" x14ac:dyDescent="0.2">
      <c r="A119" s="310"/>
      <c r="B119" s="44" t="s">
        <v>55</v>
      </c>
      <c r="C119" s="310"/>
      <c r="D119" s="310"/>
      <c r="E119" s="310"/>
      <c r="F119" s="310"/>
      <c r="G119" s="311"/>
      <c r="H119" s="311"/>
      <c r="I119" s="311"/>
      <c r="J119" s="311"/>
      <c r="K119" s="311"/>
      <c r="L119" s="311"/>
      <c r="M119" s="310"/>
      <c r="N119" s="310"/>
      <c r="O119" s="310"/>
      <c r="P119" s="310"/>
      <c r="Q119" s="311"/>
      <c r="R119" s="310"/>
      <c r="S119" s="310"/>
      <c r="T119" s="310"/>
      <c r="U119" s="310"/>
      <c r="V119" s="311"/>
      <c r="W119" s="310"/>
      <c r="X119" s="310"/>
      <c r="Y119" s="310"/>
      <c r="Z119" s="310"/>
      <c r="AA119" s="311"/>
      <c r="AB119" s="310"/>
      <c r="AC119" s="310"/>
      <c r="AD119" s="310"/>
      <c r="AE119" s="420"/>
      <c r="AF119" s="424"/>
      <c r="AG119" s="420"/>
      <c r="AH119" s="54">
        <v>-158</v>
      </c>
      <c r="AI119" s="54">
        <v>-122</v>
      </c>
      <c r="AJ119" s="310"/>
      <c r="AK119" s="310"/>
      <c r="AL119" s="310"/>
      <c r="AM119" s="310"/>
    </row>
    <row r="120" spans="1:48" ht="12" hidden="1" customHeight="1" outlineLevel="2" x14ac:dyDescent="0.2">
      <c r="A120" s="310"/>
      <c r="B120" s="44" t="s">
        <v>118</v>
      </c>
      <c r="C120" s="310"/>
      <c r="D120" s="310"/>
      <c r="E120" s="310"/>
      <c r="F120" s="310"/>
      <c r="G120" s="311"/>
      <c r="H120" s="311"/>
      <c r="I120" s="311"/>
      <c r="J120" s="311"/>
      <c r="K120" s="311"/>
      <c r="L120" s="311"/>
      <c r="M120" s="310"/>
      <c r="N120" s="310"/>
      <c r="O120" s="310"/>
      <c r="P120" s="310"/>
      <c r="Q120" s="311"/>
      <c r="R120" s="310"/>
      <c r="S120" s="310"/>
      <c r="T120" s="310"/>
      <c r="U120" s="310"/>
      <c r="V120" s="311"/>
      <c r="W120" s="310"/>
      <c r="X120" s="310"/>
      <c r="Y120" s="310"/>
      <c r="Z120" s="310"/>
      <c r="AA120" s="311"/>
      <c r="AB120" s="310"/>
      <c r="AC120" s="310"/>
      <c r="AD120" s="310"/>
      <c r="AE120" s="310"/>
      <c r="AF120" s="425"/>
      <c r="AG120" s="426"/>
      <c r="AH120" s="54">
        <f>ROUND(-1045*0.3675,0)</f>
        <v>-384</v>
      </c>
      <c r="AI120" s="54">
        <f>ROUND(-967*0.3675,0)</f>
        <v>-355</v>
      </c>
      <c r="AJ120" s="310"/>
      <c r="AK120" s="310"/>
      <c r="AL120" s="310"/>
      <c r="AM120" s="310"/>
    </row>
    <row r="121" spans="1:48" ht="12" hidden="1" customHeight="1" outlineLevel="2" x14ac:dyDescent="0.2">
      <c r="A121" s="310"/>
      <c r="B121" s="44" t="s">
        <v>56</v>
      </c>
      <c r="C121" s="310"/>
      <c r="D121" s="310"/>
      <c r="E121" s="310"/>
      <c r="F121" s="310"/>
      <c r="G121" s="311"/>
      <c r="H121" s="311"/>
      <c r="I121" s="311"/>
      <c r="J121" s="311"/>
      <c r="K121" s="311"/>
      <c r="L121" s="311"/>
      <c r="M121" s="310"/>
      <c r="N121" s="310"/>
      <c r="O121" s="310"/>
      <c r="P121" s="310"/>
      <c r="Q121" s="311"/>
      <c r="R121" s="310"/>
      <c r="S121" s="310"/>
      <c r="T121" s="310"/>
      <c r="U121" s="310"/>
      <c r="V121" s="311"/>
      <c r="W121" s="310"/>
      <c r="X121" s="310"/>
      <c r="Y121" s="310"/>
      <c r="Z121" s="310"/>
      <c r="AA121" s="311"/>
      <c r="AB121" s="310"/>
      <c r="AC121" s="310"/>
      <c r="AD121" s="310"/>
      <c r="AE121" s="310"/>
      <c r="AF121" s="425"/>
      <c r="AG121" s="426"/>
      <c r="AH121" s="54">
        <v>3908</v>
      </c>
      <c r="AI121" s="54">
        <v>3904</v>
      </c>
      <c r="AJ121" s="310"/>
      <c r="AK121" s="310"/>
      <c r="AL121" s="310"/>
      <c r="AM121" s="310"/>
    </row>
    <row r="122" spans="1:48" ht="12" hidden="1" customHeight="1" outlineLevel="1" x14ac:dyDescent="0.2">
      <c r="A122" s="310"/>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426"/>
      <c r="AG122" s="426"/>
      <c r="AH122" s="426"/>
      <c r="AI122" s="426"/>
      <c r="AJ122" s="310"/>
      <c r="AK122" s="310"/>
      <c r="AL122" s="310"/>
      <c r="AM122" s="310"/>
    </row>
    <row r="123" spans="1:48" ht="12" customHeight="1" collapsed="1" x14ac:dyDescent="0.2">
      <c r="A123" s="310"/>
      <c r="B123" s="310"/>
      <c r="C123" s="310"/>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310"/>
      <c r="AC123" s="310"/>
      <c r="AD123" s="310"/>
      <c r="AE123" s="310"/>
      <c r="AF123" s="426"/>
      <c r="AG123" s="426"/>
      <c r="AH123" s="426"/>
      <c r="AI123" s="426"/>
      <c r="AJ123" s="310"/>
      <c r="AK123" s="426"/>
      <c r="AL123" s="420"/>
      <c r="AM123" s="310"/>
    </row>
    <row r="124" spans="1:48" ht="11.25" customHeight="1" x14ac:dyDescent="0.2">
      <c r="A124" s="310"/>
      <c r="B124" s="310"/>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row>
    <row r="125" spans="1:48" ht="11.25" customHeight="1" x14ac:dyDescent="0.2">
      <c r="A125" s="310"/>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row>
    <row r="126" spans="1:48" ht="11.25" customHeight="1" x14ac:dyDescent="0.2">
      <c r="A126" s="310"/>
      <c r="B126" s="310"/>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c r="AM126" s="310"/>
    </row>
    <row r="127" spans="1:48" ht="11.25" customHeight="1" x14ac:dyDescent="0.2">
      <c r="A127" s="310"/>
      <c r="B127" s="310"/>
      <c r="C127" s="310"/>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c r="AM127" s="310"/>
    </row>
    <row r="128" spans="1:48" s="99" customFormat="1" ht="11.25" customHeight="1" x14ac:dyDescent="0.2">
      <c r="A128" s="310"/>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c r="AO128"/>
      <c r="AP128"/>
      <c r="AQ128"/>
      <c r="AR128"/>
      <c r="AS128"/>
      <c r="AT128"/>
      <c r="AU128"/>
      <c r="AV128"/>
    </row>
    <row r="129" spans="1:48" s="99" customFormat="1" ht="11.25" customHeight="1" x14ac:dyDescent="0.2">
      <c r="A129" s="310"/>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c r="AO129"/>
      <c r="AP129"/>
      <c r="AQ129"/>
      <c r="AR129"/>
      <c r="AS129"/>
      <c r="AT129"/>
      <c r="AU129"/>
      <c r="AV129"/>
    </row>
    <row r="130" spans="1:48" s="99" customFormat="1" ht="11.25" customHeight="1" x14ac:dyDescent="0.2">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c r="AO130"/>
      <c r="AP130"/>
      <c r="AQ130"/>
      <c r="AR130"/>
      <c r="AS130"/>
      <c r="AT130"/>
      <c r="AU130"/>
      <c r="AV130"/>
    </row>
    <row r="131" spans="1:48" s="99" customFormat="1" ht="11.25" customHeight="1" x14ac:dyDescent="0.2">
      <c r="A131" s="310"/>
      <c r="B131" s="310"/>
      <c r="C131" s="310"/>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0"/>
      <c r="AK131" s="310"/>
      <c r="AL131" s="310"/>
      <c r="AM131" s="310"/>
      <c r="AN131"/>
      <c r="AO131"/>
      <c r="AP131"/>
      <c r="AQ131"/>
      <c r="AR131"/>
      <c r="AS131"/>
      <c r="AT131"/>
      <c r="AU131"/>
      <c r="AV131"/>
    </row>
    <row r="132" spans="1:48" s="99" customFormat="1" ht="11.25" customHeight="1" x14ac:dyDescent="0.2">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c r="AO132"/>
      <c r="AP132"/>
      <c r="AQ132"/>
      <c r="AR132"/>
      <c r="AS132"/>
      <c r="AT132"/>
      <c r="AU132"/>
      <c r="AV132"/>
    </row>
    <row r="133" spans="1:48" s="99" customFormat="1" ht="11.25" customHeight="1" x14ac:dyDescent="0.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row>
    <row r="134" spans="1:48" s="99" customFormat="1" ht="11.25" customHeight="1" x14ac:dyDescent="0.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row>
    <row r="135" spans="1:48" s="99" customFormat="1" ht="11.25" customHeight="1" x14ac:dyDescent="0.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row>
    <row r="136" spans="1:48" s="99" customFormat="1" ht="11.25" customHeight="1" x14ac:dyDescent="0.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row>
    <row r="137" spans="1:48" s="99" customFormat="1" ht="11.25" customHeight="1" x14ac:dyDescent="0.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row>
    <row r="138" spans="1:48" s="99" customFormat="1" ht="11.25" customHeight="1" x14ac:dyDescent="0.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row>
    <row r="139" spans="1:48" s="99" customFormat="1" ht="11.25" customHeight="1" x14ac:dyDescent="0.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row>
    <row r="140" spans="1:48" s="99" customFormat="1" ht="11.25" customHeight="1" x14ac:dyDescent="0.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row>
    <row r="141" spans="1:48" s="99" customFormat="1" ht="11.25" customHeight="1" x14ac:dyDescent="0.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row>
    <row r="142" spans="1:48" s="99" customFormat="1" ht="11.25" customHeight="1" x14ac:dyDescent="0.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row>
    <row r="143" spans="1:48" s="99" customFormat="1" ht="11.25" customHeight="1" x14ac:dyDescent="0.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row>
    <row r="144" spans="1:48" s="99" customFormat="1" ht="11.25" customHeight="1" x14ac:dyDescent="0.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row>
    <row r="145" spans="1:48" s="99" customFormat="1" ht="11.25" customHeight="1" x14ac:dyDescent="0.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row>
    <row r="146" spans="1:48" s="99" customFormat="1" ht="11.25" customHeight="1" x14ac:dyDescent="0.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row>
    <row r="147" spans="1:48" s="99" customFormat="1" ht="11.25" customHeight="1" x14ac:dyDescent="0.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row>
    <row r="148" spans="1:48" s="99" customFormat="1" ht="11.25" customHeight="1" x14ac:dyDescent="0.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row>
    <row r="149" spans="1:48" s="99" customFormat="1" ht="11.25" customHeight="1" x14ac:dyDescent="0.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row>
    <row r="150" spans="1:48" s="99" customFormat="1" ht="11.25" customHeight="1" x14ac:dyDescent="0.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row>
    <row r="151" spans="1:48" s="99" customFormat="1" ht="11.25" customHeight="1" x14ac:dyDescent="0.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row>
    <row r="152" spans="1:48" s="99" customFormat="1" ht="11.25" customHeight="1" x14ac:dyDescent="0.2">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row>
    <row r="153" spans="1:48" s="99" customFormat="1" ht="11.25" customHeight="1" x14ac:dyDescent="0.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row>
    <row r="154" spans="1:48" s="99" customFormat="1" ht="11.25" customHeight="1" x14ac:dyDescent="0.2">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row>
    <row r="155" spans="1:48" s="99" customFormat="1" ht="11.25" customHeight="1" x14ac:dyDescent="0.2">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row>
    <row r="156" spans="1:48" s="99" customFormat="1" ht="11.25" customHeight="1" x14ac:dyDescent="0.2">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row>
    <row r="157" spans="1:48" s="99" customFormat="1" ht="11.25" customHeight="1" x14ac:dyDescent="0.2">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row>
    <row r="158" spans="1:48" s="99" customFormat="1" ht="11.25" customHeight="1" x14ac:dyDescent="0.2">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row>
    <row r="159" spans="1:48" s="99" customFormat="1" ht="11.25" customHeight="1" x14ac:dyDescent="0.2">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row>
    <row r="160" spans="1:48" s="99" customFormat="1" ht="11.25" customHeight="1" x14ac:dyDescent="0.2">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row>
    <row r="161" spans="1:48" s="99" customFormat="1" ht="11.25" customHeight="1" x14ac:dyDescent="0.2">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row>
    <row r="162" spans="1:48" s="99" customFormat="1" ht="11.25" customHeight="1" x14ac:dyDescent="0.2">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row>
    <row r="163" spans="1:48" s="99" customFormat="1" ht="11.25" customHeight="1" x14ac:dyDescent="0.2">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row>
    <row r="164" spans="1:48" s="99" customFormat="1" ht="11.25" customHeight="1" x14ac:dyDescent="0.2">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row>
    <row r="165" spans="1:48" s="99" customFormat="1" ht="11.25" customHeight="1" x14ac:dyDescent="0.2">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row>
    <row r="166" spans="1:48" s="99" customFormat="1" ht="11.25" customHeight="1" x14ac:dyDescent="0.2">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row>
    <row r="167" spans="1:48" s="99" customFormat="1" ht="11.25" customHeight="1" x14ac:dyDescent="0.2">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row>
    <row r="168" spans="1:48" s="99" customFormat="1" ht="11.25" customHeight="1" x14ac:dyDescent="0.2">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row>
    <row r="169" spans="1:48" s="99" customFormat="1" ht="11.25" customHeight="1" x14ac:dyDescent="0.2">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row>
    <row r="170" spans="1:48" s="99" customFormat="1" ht="11.25" customHeight="1" x14ac:dyDescent="0.2">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row>
    <row r="171" spans="1:48" s="99" customFormat="1" ht="11.25" customHeight="1" x14ac:dyDescent="0.2">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row>
    <row r="172" spans="1:48" s="99" customFormat="1" ht="11.25" customHeight="1" x14ac:dyDescent="0.2">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row>
    <row r="173" spans="1:48" s="99" customFormat="1" ht="11.25" customHeight="1" x14ac:dyDescent="0.2">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row>
    <row r="174" spans="1:48" s="99" customFormat="1" ht="11.25" customHeight="1" x14ac:dyDescent="0.2">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row>
    <row r="175" spans="1:48" s="99" customFormat="1" ht="11.25" customHeight="1" x14ac:dyDescent="0.2">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row>
    <row r="176" spans="1:48" s="99" customFormat="1" ht="11.25" customHeight="1" x14ac:dyDescent="0.2">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row>
    <row r="177" spans="1:48" s="99" customFormat="1" ht="11.25" customHeight="1" x14ac:dyDescent="0.2">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row>
    <row r="178" spans="1:48" s="99" customFormat="1" ht="11.25" customHeight="1" x14ac:dyDescent="0.2">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row>
    <row r="179" spans="1:48" s="99" customFormat="1" ht="11.25" customHeight="1" x14ac:dyDescent="0.2">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row>
    <row r="180" spans="1:48" s="99" customFormat="1" ht="11.25" customHeight="1" x14ac:dyDescent="0.2">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row>
    <row r="181" spans="1:48" s="99" customFormat="1" ht="11.25" customHeight="1" x14ac:dyDescent="0.2">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row>
    <row r="182" spans="1:48" s="99" customFormat="1" ht="11.25" customHeight="1" x14ac:dyDescent="0.2">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row>
    <row r="183" spans="1:48" s="99" customFormat="1" ht="11.25" customHeight="1" x14ac:dyDescent="0.2">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row>
    <row r="184" spans="1:48" s="99" customFormat="1" ht="11.25" customHeight="1" x14ac:dyDescent="0.2">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row>
    <row r="185" spans="1:48" s="99" customFormat="1" ht="11.25" customHeight="1" x14ac:dyDescent="0.2">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row>
    <row r="186" spans="1:48" s="99" customFormat="1" ht="11.25" customHeight="1" x14ac:dyDescent="0.2">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row>
    <row r="187" spans="1:48" s="99" customFormat="1" ht="11.25" customHeight="1" x14ac:dyDescent="0.2">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8933-1C1E-47A3-93CC-A94843D9A169}">
  <sheetPr>
    <tabColor theme="4"/>
  </sheetPr>
  <dimension ref="A1:AW131"/>
  <sheetViews>
    <sheetView zoomScale="90" zoomScaleNormal="90" workbookViewId="0">
      <pane xSplit="1" ySplit="1" topLeftCell="B2" activePane="bottomRight" state="frozen"/>
      <selection pane="topRight"/>
      <selection pane="bottomLeft"/>
      <selection pane="bottomRight" activeCell="P8" sqref="P8"/>
    </sheetView>
  </sheetViews>
  <sheetFormatPr baseColWidth="10" defaultColWidth="9.33203125" defaultRowHeight="15" outlineLevelRow="1" outlineLevelCol="1" x14ac:dyDescent="0.2"/>
  <cols>
    <col min="1" max="1" width="68.5" style="128" customWidth="1"/>
    <col min="2" max="4" width="10.33203125" style="128" customWidth="1"/>
    <col min="5" max="8" width="10.33203125" style="128" hidden="1" customWidth="1" outlineLevel="1"/>
    <col min="9" max="9" width="10.33203125" style="128" customWidth="1" collapsed="1"/>
    <col min="10" max="13" width="10.33203125" style="128" hidden="1" customWidth="1" outlineLevel="1"/>
    <col min="14" max="14" width="10.33203125" style="128" customWidth="1" collapsed="1"/>
    <col min="15" max="15" width="5" style="128" customWidth="1"/>
    <col min="17" max="44" width="9.33203125" style="128"/>
    <col min="45" max="49" width="9.33203125" style="128" bestFit="1" customWidth="1"/>
    <col min="50" max="16384" width="9.33203125" style="128"/>
  </cols>
  <sheetData>
    <row r="1" spans="1:49" s="13" customFormat="1" ht="16.5" customHeight="1" x14ac:dyDescent="0.15">
      <c r="A1" s="3" t="s">
        <v>14</v>
      </c>
      <c r="B1" s="12" t="s">
        <v>29</v>
      </c>
      <c r="C1" s="12" t="s">
        <v>34</v>
      </c>
      <c r="D1" s="12" t="s">
        <v>39</v>
      </c>
      <c r="E1" s="12" t="s">
        <v>40</v>
      </c>
      <c r="F1" s="12" t="s">
        <v>41</v>
      </c>
      <c r="G1" s="12" t="s">
        <v>42</v>
      </c>
      <c r="H1" s="12" t="s">
        <v>43</v>
      </c>
      <c r="I1" s="12" t="s">
        <v>44</v>
      </c>
      <c r="J1" s="12" t="s">
        <v>45</v>
      </c>
      <c r="K1" s="12" t="s">
        <v>46</v>
      </c>
      <c r="L1" s="12" t="s">
        <v>47</v>
      </c>
      <c r="M1" s="12" t="s">
        <v>48</v>
      </c>
      <c r="N1" s="12" t="s">
        <v>49</v>
      </c>
      <c r="O1" s="4"/>
      <c r="Q1" s="4"/>
      <c r="R1" s="4"/>
      <c r="S1" s="4"/>
      <c r="T1" s="4"/>
      <c r="U1" s="4"/>
      <c r="V1" s="4"/>
      <c r="W1" s="4"/>
      <c r="X1" s="4"/>
      <c r="Y1" s="4"/>
      <c r="Z1" s="4"/>
      <c r="AA1" s="4"/>
      <c r="AB1" s="4"/>
      <c r="AC1" s="4"/>
      <c r="AD1" s="4"/>
      <c r="AE1" s="4"/>
      <c r="AF1" s="4"/>
      <c r="AG1" s="4"/>
      <c r="AH1" s="4"/>
      <c r="AI1" s="4"/>
      <c r="AJ1" s="4"/>
      <c r="AK1" s="4"/>
      <c r="AL1" s="4"/>
      <c r="AM1" s="4"/>
      <c r="AN1" s="4"/>
      <c r="AO1" s="4"/>
      <c r="AP1" s="4"/>
      <c r="AQ1" s="4"/>
      <c r="AR1" s="128"/>
      <c r="AS1" s="190"/>
      <c r="AT1" s="190"/>
      <c r="AU1" s="190"/>
      <c r="AV1" s="190"/>
      <c r="AW1" s="190"/>
    </row>
    <row r="2" spans="1:49" s="191" customFormat="1" ht="10.5" customHeight="1" x14ac:dyDescent="0.15">
      <c r="A2" s="14"/>
      <c r="D2" s="16"/>
      <c r="E2" s="16"/>
      <c r="F2" s="16"/>
      <c r="G2" s="16"/>
      <c r="H2" s="16"/>
      <c r="I2" s="16"/>
      <c r="J2" s="16"/>
      <c r="K2" s="16"/>
      <c r="L2" s="16"/>
      <c r="M2" s="16"/>
      <c r="N2" s="16"/>
      <c r="O2" s="16"/>
      <c r="AB2" s="16"/>
      <c r="AC2" s="16"/>
      <c r="AD2" s="16"/>
      <c r="AE2" s="16"/>
      <c r="AF2" s="16"/>
      <c r="AG2" s="16"/>
      <c r="AH2" s="16"/>
      <c r="AI2" s="16"/>
      <c r="AJ2" s="16"/>
      <c r="AK2" s="17"/>
      <c r="AL2" s="16"/>
      <c r="AM2" s="16"/>
      <c r="AN2" s="16"/>
      <c r="AO2" s="16"/>
      <c r="AP2" s="16"/>
      <c r="AQ2" s="16"/>
      <c r="AR2" s="128"/>
    </row>
    <row r="3" spans="1:49" s="191" customFormat="1" ht="10.5" customHeight="1" x14ac:dyDescent="0.15">
      <c r="A3" s="14"/>
      <c r="D3" s="16"/>
      <c r="E3" s="16"/>
      <c r="F3" s="16"/>
      <c r="G3" s="16"/>
      <c r="H3" s="16"/>
      <c r="I3" s="192" t="s">
        <v>122</v>
      </c>
      <c r="J3" s="16"/>
      <c r="K3" s="16"/>
      <c r="L3" s="16"/>
      <c r="M3" s="16"/>
      <c r="N3" s="16"/>
      <c r="O3" s="16"/>
      <c r="AB3" s="16"/>
      <c r="AC3" s="16"/>
      <c r="AD3" s="16"/>
      <c r="AE3" s="16"/>
      <c r="AF3" s="16"/>
      <c r="AG3" s="16"/>
      <c r="AH3" s="16"/>
      <c r="AI3" s="16"/>
      <c r="AJ3" s="16"/>
      <c r="AK3" s="17"/>
      <c r="AL3" s="16"/>
      <c r="AM3" s="16"/>
      <c r="AN3" s="16"/>
      <c r="AO3" s="16"/>
      <c r="AP3" s="16"/>
      <c r="AQ3" s="16"/>
      <c r="AR3" s="128"/>
    </row>
    <row r="4" spans="1:49" s="191" customFormat="1" ht="11" customHeight="1" thickBot="1" x14ac:dyDescent="0.2">
      <c r="A4" s="427" t="s">
        <v>123</v>
      </c>
      <c r="B4" s="428"/>
      <c r="C4" s="428"/>
      <c r="D4" s="429"/>
      <c r="E4" s="429"/>
      <c r="F4" s="429"/>
      <c r="G4" s="429"/>
      <c r="H4" s="429"/>
      <c r="I4" s="429"/>
      <c r="J4" s="429"/>
      <c r="K4" s="429"/>
      <c r="L4" s="429"/>
      <c r="M4" s="429"/>
      <c r="N4" s="429"/>
      <c r="O4" s="16"/>
      <c r="AB4" s="16"/>
      <c r="AC4" s="16"/>
      <c r="AD4" s="16"/>
      <c r="AE4" s="16"/>
      <c r="AF4" s="16"/>
      <c r="AG4" s="16"/>
      <c r="AH4" s="16"/>
      <c r="AI4" s="16"/>
      <c r="AJ4" s="16"/>
      <c r="AK4" s="17"/>
      <c r="AL4" s="16"/>
      <c r="AM4" s="16"/>
      <c r="AN4" s="16"/>
      <c r="AO4" s="16"/>
      <c r="AP4" s="16"/>
      <c r="AQ4" s="16"/>
      <c r="AR4" s="128"/>
    </row>
    <row r="5" spans="1:49" s="191" customFormat="1" ht="11" customHeight="1" x14ac:dyDescent="0.15">
      <c r="A5" s="210" t="s">
        <v>72</v>
      </c>
      <c r="B5" s="430">
        <f>'Allwyn Int''l Key financials'!Q32</f>
        <v>966.7999999999995</v>
      </c>
      <c r="C5" s="430">
        <f>'Allwyn Int''l Key financials'!V32</f>
        <v>1167.400000000001</v>
      </c>
      <c r="D5" s="430">
        <f>'Allwyn Int''l Key financials'!AA32</f>
        <v>1484.5999999999997</v>
      </c>
      <c r="E5" s="431">
        <f>'Allwyn Int''l Key financials'!AB32</f>
        <v>351</v>
      </c>
      <c r="F5" s="431">
        <f>'Allwyn Int''l Key financials'!AC32</f>
        <v>335</v>
      </c>
      <c r="G5" s="431">
        <f>'Allwyn Int''l Key financials'!AD32</f>
        <v>406</v>
      </c>
      <c r="H5" s="431">
        <f>'Allwyn Int''l Key financials'!AE32</f>
        <v>435</v>
      </c>
      <c r="I5" s="430">
        <f>'Allwyn Int''l Key financials'!AF32</f>
        <v>1527</v>
      </c>
      <c r="J5" s="431">
        <f>'Allwyn Int''l Key financials'!AG32</f>
        <v>358</v>
      </c>
      <c r="K5" s="431">
        <f>'Allwyn Int''l Key financials'!AH32</f>
        <v>355</v>
      </c>
      <c r="L5" s="431">
        <f>'Allwyn Int''l Key financials'!AI32</f>
        <v>374</v>
      </c>
      <c r="M5" s="431">
        <f>'Allwyn Int''l Key financials'!AJ32</f>
        <v>497</v>
      </c>
      <c r="N5" s="430">
        <f>'Allwyn Int''l Key financials'!AK32</f>
        <v>1584</v>
      </c>
      <c r="O5" s="193"/>
      <c r="S5" s="194"/>
      <c r="AB5" s="16"/>
      <c r="AC5" s="16"/>
      <c r="AD5" s="16"/>
      <c r="AE5" s="16"/>
      <c r="AF5" s="16"/>
      <c r="AG5" s="16"/>
      <c r="AH5" s="16"/>
      <c r="AI5" s="16"/>
      <c r="AJ5" s="16"/>
      <c r="AK5" s="17"/>
      <c r="AL5" s="16"/>
      <c r="AM5" s="16"/>
      <c r="AN5" s="16"/>
      <c r="AO5" s="16"/>
      <c r="AP5" s="16"/>
      <c r="AQ5" s="16"/>
      <c r="AR5" s="128"/>
    </row>
    <row r="6" spans="1:49" s="191" customFormat="1" ht="11" customHeight="1" x14ac:dyDescent="0.15">
      <c r="A6" s="432" t="s">
        <v>71</v>
      </c>
      <c r="B6" s="430">
        <f>-'Allwyn Int''l Key financials'!Q31</f>
        <v>-12.799999999999955</v>
      </c>
      <c r="C6" s="430">
        <f>-'Allwyn Int''l Key financials'!V31</f>
        <v>-35.099999999999909</v>
      </c>
      <c r="D6" s="430">
        <f>-'Allwyn Int''l Key financials'!AA31</f>
        <v>-150.39999999999986</v>
      </c>
      <c r="E6" s="431">
        <f>-'Allwyn Int''l Key financials'!AB31</f>
        <v>-42</v>
      </c>
      <c r="F6" s="431">
        <f>-'Allwyn Int''l Key financials'!AC31</f>
        <v>-13</v>
      </c>
      <c r="G6" s="431">
        <f>-'Allwyn Int''l Key financials'!AD31</f>
        <v>-47</v>
      </c>
      <c r="H6" s="431">
        <f>-'Allwyn Int''l Key financials'!AE31</f>
        <v>-37</v>
      </c>
      <c r="I6" s="430">
        <f>-'Allwyn Int''l Key financials'!AF31</f>
        <v>-139</v>
      </c>
      <c r="J6" s="431">
        <f>-'Allwyn Int''l Key financials'!AG31</f>
        <v>-55</v>
      </c>
      <c r="K6" s="431">
        <f>-'Allwyn Int''l Key financials'!AH31</f>
        <v>-61</v>
      </c>
      <c r="L6" s="431">
        <f>-'Allwyn Int''l Key financials'!AI31</f>
        <v>-73</v>
      </c>
      <c r="M6" s="431">
        <f>-'Allwyn Int''l Key financials'!AJ31</f>
        <v>-80</v>
      </c>
      <c r="N6" s="430">
        <f>-'Allwyn Int''l Key financials'!AK31</f>
        <v>-269</v>
      </c>
      <c r="O6" s="193"/>
      <c r="AB6" s="16"/>
      <c r="AC6" s="16"/>
      <c r="AD6" s="16"/>
      <c r="AE6" s="16"/>
      <c r="AF6" s="16"/>
      <c r="AG6" s="16"/>
      <c r="AH6" s="16"/>
      <c r="AI6" s="16"/>
      <c r="AJ6" s="16"/>
      <c r="AK6" s="17"/>
      <c r="AL6" s="16"/>
      <c r="AM6" s="16"/>
      <c r="AN6" s="16"/>
      <c r="AO6" s="16"/>
      <c r="AP6" s="16"/>
      <c r="AQ6" s="16"/>
      <c r="AR6" s="128"/>
    </row>
    <row r="7" spans="1:49" s="191" customFormat="1" ht="11" customHeight="1" x14ac:dyDescent="0.15">
      <c r="A7" s="210" t="s">
        <v>124</v>
      </c>
      <c r="B7" s="430">
        <f t="shared" ref="B7:N7" si="0">B5+B6</f>
        <v>953.99999999999955</v>
      </c>
      <c r="C7" s="430">
        <f t="shared" si="0"/>
        <v>1132.3000000000011</v>
      </c>
      <c r="D7" s="430">
        <f t="shared" si="0"/>
        <v>1334.1999999999998</v>
      </c>
      <c r="E7" s="431">
        <f t="shared" si="0"/>
        <v>309</v>
      </c>
      <c r="F7" s="431">
        <f t="shared" si="0"/>
        <v>322</v>
      </c>
      <c r="G7" s="431">
        <f t="shared" si="0"/>
        <v>359</v>
      </c>
      <c r="H7" s="431">
        <f t="shared" si="0"/>
        <v>398</v>
      </c>
      <c r="I7" s="430">
        <f t="shared" si="0"/>
        <v>1388</v>
      </c>
      <c r="J7" s="431">
        <f t="shared" si="0"/>
        <v>303</v>
      </c>
      <c r="K7" s="431">
        <f t="shared" si="0"/>
        <v>294</v>
      </c>
      <c r="L7" s="431">
        <f t="shared" si="0"/>
        <v>301</v>
      </c>
      <c r="M7" s="431">
        <f t="shared" si="0"/>
        <v>417</v>
      </c>
      <c r="N7" s="430">
        <f t="shared" si="0"/>
        <v>1315</v>
      </c>
      <c r="O7" s="193"/>
      <c r="AB7" s="16"/>
      <c r="AC7" s="16"/>
      <c r="AD7" s="16"/>
      <c r="AE7" s="16"/>
      <c r="AF7" s="16"/>
      <c r="AG7" s="16"/>
      <c r="AH7" s="16"/>
      <c r="AI7" s="16"/>
      <c r="AJ7" s="16"/>
      <c r="AK7" s="17"/>
      <c r="AL7" s="16"/>
      <c r="AM7" s="16"/>
      <c r="AN7" s="16"/>
      <c r="AO7" s="16"/>
      <c r="AP7" s="16"/>
      <c r="AQ7" s="16"/>
      <c r="AR7" s="128"/>
    </row>
    <row r="8" spans="1:49" s="139" customFormat="1" ht="11.75" customHeight="1" x14ac:dyDescent="0.15">
      <c r="A8" s="392" t="s">
        <v>125</v>
      </c>
      <c r="B8" s="430">
        <v>0</v>
      </c>
      <c r="C8" s="430">
        <v>0</v>
      </c>
      <c r="D8" s="430">
        <v>0</v>
      </c>
      <c r="E8" s="431">
        <v>7</v>
      </c>
      <c r="F8" s="431">
        <v>5</v>
      </c>
      <c r="G8" s="431">
        <v>5</v>
      </c>
      <c r="H8" s="431">
        <v>2</v>
      </c>
      <c r="I8" s="430">
        <v>19</v>
      </c>
      <c r="J8" s="431">
        <v>8</v>
      </c>
      <c r="K8" s="431">
        <v>7</v>
      </c>
      <c r="L8" s="431">
        <v>0</v>
      </c>
      <c r="M8" s="431">
        <v>-1</v>
      </c>
      <c r="N8" s="430">
        <v>14</v>
      </c>
      <c r="O8" s="193"/>
    </row>
    <row r="9" spans="1:49" ht="11" customHeight="1" x14ac:dyDescent="0.2">
      <c r="A9" s="200" t="s">
        <v>126</v>
      </c>
      <c r="B9" s="211">
        <f t="shared" ref="B9:I9" si="1">B50</f>
        <v>-79.099999999999994</v>
      </c>
      <c r="C9" s="211">
        <f t="shared" si="1"/>
        <v>-86.4</v>
      </c>
      <c r="D9" s="211">
        <f t="shared" si="1"/>
        <v>-169.7</v>
      </c>
      <c r="E9" s="209">
        <f>E50</f>
        <v>-45.8</v>
      </c>
      <c r="F9" s="209">
        <f>F50</f>
        <v>-53</v>
      </c>
      <c r="G9" s="209">
        <f>G50</f>
        <v>-89</v>
      </c>
      <c r="H9" s="209">
        <f>I9-SUM(E9:G9)</f>
        <v>-75.099999999999966</v>
      </c>
      <c r="I9" s="211">
        <f t="shared" si="1"/>
        <v>-262.89999999999998</v>
      </c>
      <c r="J9" s="209">
        <f>J50</f>
        <v>-61</v>
      </c>
      <c r="K9" s="209">
        <f>K50</f>
        <v>-80</v>
      </c>
      <c r="L9" s="209">
        <f>L50</f>
        <v>-53</v>
      </c>
      <c r="M9" s="209">
        <f>N9-SUM(J9:L9)</f>
        <v>-169</v>
      </c>
      <c r="N9" s="211">
        <f t="shared" ref="N9" si="2">N50</f>
        <v>-363</v>
      </c>
      <c r="O9" s="196"/>
    </row>
    <row r="10" spans="1:49" ht="11" customHeight="1" x14ac:dyDescent="0.2">
      <c r="A10" s="200" t="s">
        <v>127</v>
      </c>
      <c r="B10" s="211">
        <f t="shared" ref="B10:I10" si="3">B75+B74</f>
        <v>106.80000000000001</v>
      </c>
      <c r="C10" s="211">
        <f t="shared" si="3"/>
        <v>109.7</v>
      </c>
      <c r="D10" s="211">
        <f t="shared" si="3"/>
        <v>132.19999999999999</v>
      </c>
      <c r="E10" s="209">
        <f>E75+E74</f>
        <v>63.800000000000004</v>
      </c>
      <c r="F10" s="209">
        <f>F75+F74</f>
        <v>102</v>
      </c>
      <c r="G10" s="209">
        <f>G75+G74</f>
        <v>22</v>
      </c>
      <c r="H10" s="209">
        <f t="shared" ref="H10:H27" si="4">I10-SUM(E10:G10)</f>
        <v>10.599999999999994</v>
      </c>
      <c r="I10" s="211">
        <f t="shared" si="3"/>
        <v>198.4</v>
      </c>
      <c r="J10" s="209">
        <f>J75+J74</f>
        <v>-14.4</v>
      </c>
      <c r="K10" s="209">
        <f>K75+K74</f>
        <v>214</v>
      </c>
      <c r="L10" s="209">
        <f>L75+L74</f>
        <v>79</v>
      </c>
      <c r="M10" s="209">
        <f t="shared" ref="M10:M17" si="5">N10-SUM(J10:L10)</f>
        <v>5.3999999999999773</v>
      </c>
      <c r="N10" s="211">
        <f>N75+N74</f>
        <v>284</v>
      </c>
      <c r="O10" s="196"/>
    </row>
    <row r="11" spans="1:49" ht="11" customHeight="1" x14ac:dyDescent="0.2">
      <c r="A11" s="200" t="s">
        <v>128</v>
      </c>
      <c r="B11" s="211">
        <f t="shared" ref="B11:L11" si="6">B62+B78</f>
        <v>-99.4</v>
      </c>
      <c r="C11" s="211">
        <f t="shared" si="6"/>
        <v>-113.2</v>
      </c>
      <c r="D11" s="211">
        <f t="shared" si="6"/>
        <v>-162.19999999999999</v>
      </c>
      <c r="E11" s="209">
        <f t="shared" si="6"/>
        <v>-89</v>
      </c>
      <c r="F11" s="209">
        <f t="shared" si="6"/>
        <v>-40</v>
      </c>
      <c r="G11" s="209">
        <f t="shared" si="6"/>
        <v>-85</v>
      </c>
      <c r="H11" s="209">
        <f t="shared" si="4"/>
        <v>-35.800000000000011</v>
      </c>
      <c r="I11" s="211">
        <f t="shared" si="6"/>
        <v>-249.8</v>
      </c>
      <c r="J11" s="209">
        <f t="shared" si="6"/>
        <v>-92.9</v>
      </c>
      <c r="K11" s="209">
        <f t="shared" si="6"/>
        <v>-29</v>
      </c>
      <c r="L11" s="209">
        <f t="shared" si="6"/>
        <v>-70</v>
      </c>
      <c r="M11" s="209">
        <f t="shared" si="5"/>
        <v>-33.099999999999994</v>
      </c>
      <c r="N11" s="211">
        <f>N62+N78</f>
        <v>-225</v>
      </c>
      <c r="O11" s="196"/>
      <c r="P11" s="197"/>
    </row>
    <row r="12" spans="1:49" s="139" customFormat="1" ht="11" customHeight="1" x14ac:dyDescent="0.15">
      <c r="A12" s="200" t="s">
        <v>129</v>
      </c>
      <c r="B12" s="211">
        <f t="shared" ref="B12:I12" si="7">B63</f>
        <v>-79</v>
      </c>
      <c r="C12" s="211">
        <f t="shared" si="7"/>
        <v>-171.5</v>
      </c>
      <c r="D12" s="211">
        <f t="shared" si="7"/>
        <v>-245</v>
      </c>
      <c r="E12" s="209">
        <f>E63</f>
        <v>-60.1</v>
      </c>
      <c r="F12" s="209">
        <f>F63</f>
        <v>-32</v>
      </c>
      <c r="G12" s="209">
        <f>G63</f>
        <v>-88</v>
      </c>
      <c r="H12" s="209">
        <f t="shared" si="4"/>
        <v>-50.099999999999994</v>
      </c>
      <c r="I12" s="211">
        <f t="shared" si="7"/>
        <v>-230.2</v>
      </c>
      <c r="J12" s="209">
        <f>J63</f>
        <v>-30.9</v>
      </c>
      <c r="K12" s="209">
        <f>K63</f>
        <v>-43</v>
      </c>
      <c r="L12" s="209">
        <f>L63</f>
        <v>-97</v>
      </c>
      <c r="M12" s="209">
        <f t="shared" si="5"/>
        <v>-94.1</v>
      </c>
      <c r="N12" s="211">
        <f>N63</f>
        <v>-265</v>
      </c>
      <c r="O12" s="196"/>
    </row>
    <row r="13" spans="1:49" ht="11" customHeight="1" x14ac:dyDescent="0.2">
      <c r="A13" s="200" t="s">
        <v>130</v>
      </c>
      <c r="B13" s="211">
        <f t="shared" ref="B13" si="8">B14-SUM(B7:B9)-B10-SUM(B11:B12)</f>
        <v>-27.299999999999642</v>
      </c>
      <c r="C13" s="211">
        <f t="shared" ref="C13:L13" si="9">C14-SUM(C7:C9)-C10-SUM(C11:C12)</f>
        <v>-41.400000000000887</v>
      </c>
      <c r="D13" s="211">
        <f t="shared" si="9"/>
        <v>-42.899999999999864</v>
      </c>
      <c r="E13" s="209">
        <f t="shared" si="9"/>
        <v>-11</v>
      </c>
      <c r="F13" s="209">
        <f t="shared" si="9"/>
        <v>-8</v>
      </c>
      <c r="G13" s="209">
        <f t="shared" si="9"/>
        <v>2</v>
      </c>
      <c r="H13" s="209">
        <f t="shared" si="9"/>
        <v>-13.800000000000182</v>
      </c>
      <c r="I13" s="211">
        <f t="shared" si="9"/>
        <v>-30.800000000000068</v>
      </c>
      <c r="J13" s="209">
        <f t="shared" si="9"/>
        <v>-6.8000000000000114</v>
      </c>
      <c r="K13" s="209">
        <f t="shared" si="9"/>
        <v>-4</v>
      </c>
      <c r="L13" s="209">
        <f t="shared" si="9"/>
        <v>-14</v>
      </c>
      <c r="M13" s="209">
        <f>M14-SUM(M7:M9)-M10-SUM(M11:M12)</f>
        <v>-6.1999999999999886</v>
      </c>
      <c r="N13" s="211">
        <f>N14-SUM(N7:N9)-N10-SUM(N11:N12)</f>
        <v>-31</v>
      </c>
      <c r="O13" s="196"/>
    </row>
    <row r="14" spans="1:49" ht="11" customHeight="1" x14ac:dyDescent="0.2">
      <c r="A14" s="406" t="s">
        <v>131</v>
      </c>
      <c r="B14" s="215">
        <f>B57+B75+B74+B62+B63+B78</f>
        <v>775.99999999999989</v>
      </c>
      <c r="C14" s="215">
        <f t="shared" ref="C14:L14" si="10">C57+C75+C74+C62+C63+C78</f>
        <v>829.50000000000011</v>
      </c>
      <c r="D14" s="215">
        <f t="shared" si="10"/>
        <v>846.59999999999991</v>
      </c>
      <c r="E14" s="216">
        <f t="shared" si="10"/>
        <v>173.9</v>
      </c>
      <c r="F14" s="216">
        <f t="shared" si="10"/>
        <v>296</v>
      </c>
      <c r="G14" s="216">
        <f t="shared" si="10"/>
        <v>126</v>
      </c>
      <c r="H14" s="216">
        <f t="shared" si="4"/>
        <v>235.79999999999984</v>
      </c>
      <c r="I14" s="215">
        <f t="shared" si="10"/>
        <v>831.69999999999982</v>
      </c>
      <c r="J14" s="216">
        <f t="shared" si="10"/>
        <v>104.99999999999997</v>
      </c>
      <c r="K14" s="216">
        <f t="shared" si="10"/>
        <v>359</v>
      </c>
      <c r="L14" s="216">
        <f t="shared" si="10"/>
        <v>146</v>
      </c>
      <c r="M14" s="216">
        <f t="shared" si="5"/>
        <v>119</v>
      </c>
      <c r="N14" s="215">
        <f t="shared" ref="N14" si="11">N57+N75+N74+N62+N63+N78</f>
        <v>729</v>
      </c>
      <c r="O14" s="193"/>
    </row>
    <row r="15" spans="1:49" ht="11" customHeight="1" x14ac:dyDescent="0.2">
      <c r="A15" s="200" t="s">
        <v>132</v>
      </c>
      <c r="B15" s="211">
        <f t="shared" ref="B15:D15" si="12">SUM(B58:B60)</f>
        <v>-2.6999999999999957</v>
      </c>
      <c r="C15" s="211">
        <f t="shared" si="12"/>
        <v>112.5</v>
      </c>
      <c r="D15" s="211">
        <f t="shared" si="12"/>
        <v>226.1</v>
      </c>
      <c r="E15" s="209">
        <f t="shared" ref="E15:L15" si="13">SUM(E58:E60)</f>
        <v>-363.5</v>
      </c>
      <c r="F15" s="209">
        <f t="shared" si="13"/>
        <v>99</v>
      </c>
      <c r="G15" s="209">
        <f t="shared" si="13"/>
        <v>97</v>
      </c>
      <c r="H15" s="209">
        <f t="shared" si="4"/>
        <v>104.6</v>
      </c>
      <c r="I15" s="211">
        <f t="shared" si="13"/>
        <v>-62.900000000000006</v>
      </c>
      <c r="J15" s="209">
        <f>SUM(J58:J60)</f>
        <v>223.1</v>
      </c>
      <c r="K15" s="209">
        <f t="shared" si="13"/>
        <v>-261</v>
      </c>
      <c r="L15" s="209">
        <f t="shared" si="13"/>
        <v>152</v>
      </c>
      <c r="M15" s="209">
        <f t="shared" si="5"/>
        <v>-15.099999999999994</v>
      </c>
      <c r="N15" s="211">
        <f>SUM(N58:N60)</f>
        <v>99</v>
      </c>
      <c r="O15" s="196"/>
    </row>
    <row r="16" spans="1:49" ht="11" customHeight="1" x14ac:dyDescent="0.2">
      <c r="A16" s="200" t="s">
        <v>133</v>
      </c>
      <c r="B16" s="211">
        <f>B66+B77</f>
        <v>-48.1</v>
      </c>
      <c r="C16" s="211">
        <f t="shared" ref="C16:D16" si="14">C66+C77</f>
        <v>-66.5</v>
      </c>
      <c r="D16" s="211">
        <f t="shared" si="14"/>
        <v>-100.3</v>
      </c>
      <c r="E16" s="209">
        <f>E66+E77</f>
        <v>-43.5</v>
      </c>
      <c r="F16" s="209">
        <f>F66+F77</f>
        <v>-53</v>
      </c>
      <c r="G16" s="209">
        <f>G66+G77</f>
        <v>-68</v>
      </c>
      <c r="H16" s="209">
        <f t="shared" si="4"/>
        <v>-80.400000000000006</v>
      </c>
      <c r="I16" s="211">
        <f>I66+I77</f>
        <v>-244.9</v>
      </c>
      <c r="J16" s="209">
        <f>J66+J77</f>
        <v>-56.8</v>
      </c>
      <c r="K16" s="209">
        <f>K66+K77</f>
        <v>-62</v>
      </c>
      <c r="L16" s="209">
        <f>L66+L77</f>
        <v>-71</v>
      </c>
      <c r="M16" s="209">
        <f t="shared" si="5"/>
        <v>-64.199999999999989</v>
      </c>
      <c r="N16" s="211">
        <f>N66+N77</f>
        <v>-254</v>
      </c>
      <c r="O16" s="196"/>
    </row>
    <row r="17" spans="1:44" ht="11" customHeight="1" x14ac:dyDescent="0.2">
      <c r="A17" s="200" t="s">
        <v>134</v>
      </c>
      <c r="B17" s="211">
        <f t="shared" ref="B17:I17" si="15">B93</f>
        <v>-22.7</v>
      </c>
      <c r="C17" s="211">
        <f t="shared" si="15"/>
        <v>-27.4</v>
      </c>
      <c r="D17" s="211">
        <f t="shared" si="15"/>
        <v>-42.2</v>
      </c>
      <c r="E17" s="209">
        <f>E93</f>
        <v>-9.3000000000000007</v>
      </c>
      <c r="F17" s="209">
        <f>F93</f>
        <v>-10</v>
      </c>
      <c r="G17" s="209">
        <f>G93</f>
        <v>-12</v>
      </c>
      <c r="H17" s="209">
        <f t="shared" si="4"/>
        <v>-13.499999999999996</v>
      </c>
      <c r="I17" s="211">
        <f t="shared" si="15"/>
        <v>-44.8</v>
      </c>
      <c r="J17" s="209">
        <f>J93</f>
        <v>-12.3</v>
      </c>
      <c r="K17" s="209">
        <f>K93</f>
        <v>-13</v>
      </c>
      <c r="L17" s="209">
        <f>L93</f>
        <v>-12</v>
      </c>
      <c r="M17" s="209">
        <f t="shared" si="5"/>
        <v>-14.700000000000003</v>
      </c>
      <c r="N17" s="211">
        <f>N93</f>
        <v>-52</v>
      </c>
      <c r="O17" s="196"/>
    </row>
    <row r="18" spans="1:44" s="139" customFormat="1" ht="11" customHeight="1" x14ac:dyDescent="0.15">
      <c r="A18" s="406" t="s">
        <v>135</v>
      </c>
      <c r="B18" s="215">
        <f t="shared" ref="B18:N18" si="16">SUM(B14:B15,B16:B17)</f>
        <v>702.49999999999977</v>
      </c>
      <c r="C18" s="215">
        <f t="shared" si="16"/>
        <v>848.10000000000014</v>
      </c>
      <c r="D18" s="215">
        <f t="shared" si="16"/>
        <v>930.19999999999982</v>
      </c>
      <c r="E18" s="216">
        <f t="shared" si="16"/>
        <v>-242.4</v>
      </c>
      <c r="F18" s="216">
        <f t="shared" si="16"/>
        <v>332</v>
      </c>
      <c r="G18" s="216">
        <f t="shared" si="16"/>
        <v>143</v>
      </c>
      <c r="H18" s="216">
        <f t="shared" si="16"/>
        <v>246.49999999999989</v>
      </c>
      <c r="I18" s="215">
        <f t="shared" si="16"/>
        <v>479.09999999999985</v>
      </c>
      <c r="J18" s="216">
        <f t="shared" si="16"/>
        <v>258.99999999999994</v>
      </c>
      <c r="K18" s="216">
        <f t="shared" si="16"/>
        <v>23</v>
      </c>
      <c r="L18" s="216">
        <f t="shared" si="16"/>
        <v>215</v>
      </c>
      <c r="M18" s="216">
        <f t="shared" si="16"/>
        <v>25.000000000000014</v>
      </c>
      <c r="N18" s="215">
        <f t="shared" si="16"/>
        <v>522</v>
      </c>
      <c r="O18" s="193"/>
    </row>
    <row r="19" spans="1:44" ht="11" customHeight="1" x14ac:dyDescent="0.2">
      <c r="A19" s="200" t="s">
        <v>136</v>
      </c>
      <c r="B19" s="211">
        <f t="shared" ref="B19:K19" si="17">B67+B73+B84+B76</f>
        <v>-184.4</v>
      </c>
      <c r="C19" s="211">
        <f t="shared" si="17"/>
        <v>-534.1</v>
      </c>
      <c r="D19" s="211">
        <f t="shared" si="17"/>
        <v>-83</v>
      </c>
      <c r="E19" s="209">
        <f t="shared" si="17"/>
        <v>-9.6999999999999993</v>
      </c>
      <c r="F19" s="209">
        <f t="shared" si="17"/>
        <v>0</v>
      </c>
      <c r="G19" s="209">
        <f t="shared" si="17"/>
        <v>-203</v>
      </c>
      <c r="H19" s="209">
        <f t="shared" si="17"/>
        <v>0</v>
      </c>
      <c r="I19" s="211">
        <f t="shared" si="17"/>
        <v>-212.7</v>
      </c>
      <c r="J19" s="209">
        <f t="shared" si="17"/>
        <v>0</v>
      </c>
      <c r="K19" s="209">
        <f t="shared" si="17"/>
        <v>-136</v>
      </c>
      <c r="L19" s="209">
        <f>L67+L73+L84+L76</f>
        <v>-185</v>
      </c>
      <c r="M19" s="209">
        <f t="shared" ref="M19" si="18">M67+M73+M84+M76</f>
        <v>-247</v>
      </c>
      <c r="N19" s="211">
        <f>N67+N73+N84+N76</f>
        <v>-568</v>
      </c>
      <c r="O19" s="196"/>
      <c r="P19" s="138"/>
    </row>
    <row r="20" spans="1:44" ht="11" customHeight="1" x14ac:dyDescent="0.2">
      <c r="A20" s="200" t="s">
        <v>137</v>
      </c>
      <c r="B20" s="211">
        <f t="shared" ref="B20:L20" si="19">B71+B72+B79+B80</f>
        <v>-80.600000000000009</v>
      </c>
      <c r="C20" s="211">
        <f t="shared" si="19"/>
        <v>2.9000000000000004</v>
      </c>
      <c r="D20" s="211">
        <f t="shared" si="19"/>
        <v>87.2</v>
      </c>
      <c r="E20" s="209">
        <f t="shared" si="19"/>
        <v>-2.5</v>
      </c>
      <c r="F20" s="209">
        <f t="shared" si="19"/>
        <v>-24</v>
      </c>
      <c r="G20" s="209">
        <f>G71+G72+G79+G80</f>
        <v>-61</v>
      </c>
      <c r="H20" s="209">
        <f t="shared" si="4"/>
        <v>105.4</v>
      </c>
      <c r="I20" s="211">
        <f>I71+I72+I79+I80</f>
        <v>17.899999999999999</v>
      </c>
      <c r="J20" s="209">
        <f t="shared" si="19"/>
        <v>-3.4</v>
      </c>
      <c r="K20" s="209">
        <f t="shared" si="19"/>
        <v>-7</v>
      </c>
      <c r="L20" s="209">
        <f t="shared" si="19"/>
        <v>-2</v>
      </c>
      <c r="M20" s="209">
        <f t="shared" ref="M20:M25" si="20">N20-SUM(J20:L20)</f>
        <v>-215.6</v>
      </c>
      <c r="N20" s="211">
        <f>N71+N72+N79+N80+N68</f>
        <v>-228</v>
      </c>
      <c r="O20" s="196"/>
    </row>
    <row r="21" spans="1:44" ht="11" customHeight="1" x14ac:dyDescent="0.2">
      <c r="A21" s="200" t="s">
        <v>138</v>
      </c>
      <c r="B21" s="202">
        <f t="shared" ref="B21:G21" si="21">B86+B69-B23+B70</f>
        <v>1.7999999999999998</v>
      </c>
      <c r="C21" s="202">
        <f t="shared" si="21"/>
        <v>-72.300000000000011</v>
      </c>
      <c r="D21" s="202">
        <f t="shared" si="21"/>
        <v>-54.5</v>
      </c>
      <c r="E21" s="201">
        <f t="shared" si="21"/>
        <v>-20.000000000000011</v>
      </c>
      <c r="F21" s="201">
        <f t="shared" si="21"/>
        <v>-17</v>
      </c>
      <c r="G21" s="201">
        <f t="shared" si="21"/>
        <v>-14</v>
      </c>
      <c r="H21" s="201">
        <f t="shared" si="4"/>
        <v>-0.19999999999996021</v>
      </c>
      <c r="I21" s="202">
        <f t="shared" ref="I21:M21" si="22">I86+I69-I23+I70</f>
        <v>-51.199999999999974</v>
      </c>
      <c r="J21" s="201">
        <f t="shared" si="22"/>
        <v>-10.500000000000002</v>
      </c>
      <c r="K21" s="201">
        <f t="shared" si="22"/>
        <v>-39.000000000000014</v>
      </c>
      <c r="L21" s="201">
        <f t="shared" si="22"/>
        <v>0</v>
      </c>
      <c r="M21" s="201">
        <f t="shared" si="22"/>
        <v>-19.900000000000006</v>
      </c>
      <c r="N21" s="202">
        <f>N86+N69-N23+N70</f>
        <v>-69.800000000000011</v>
      </c>
      <c r="O21" s="198"/>
    </row>
    <row r="22" spans="1:44" ht="11" customHeight="1" x14ac:dyDescent="0.2">
      <c r="A22" s="200" t="s">
        <v>139</v>
      </c>
      <c r="B22" s="202">
        <f>B83+B85+B92</f>
        <v>75</v>
      </c>
      <c r="C22" s="202">
        <f t="shared" ref="C22:L22" si="23">C83+C85</f>
        <v>0</v>
      </c>
      <c r="D22" s="202">
        <f t="shared" si="23"/>
        <v>-27.8</v>
      </c>
      <c r="E22" s="201">
        <f t="shared" si="23"/>
        <v>-31.8</v>
      </c>
      <c r="F22" s="201">
        <f t="shared" si="23"/>
        <v>-46</v>
      </c>
      <c r="G22" s="201">
        <f>G83+G85</f>
        <v>-26</v>
      </c>
      <c r="H22" s="201">
        <f t="shared" si="4"/>
        <v>-11.100000000000009</v>
      </c>
      <c r="I22" s="202">
        <f t="shared" si="23"/>
        <v>-114.9</v>
      </c>
      <c r="J22" s="201">
        <f t="shared" si="23"/>
        <v>0</v>
      </c>
      <c r="K22" s="201">
        <f t="shared" si="23"/>
        <v>0</v>
      </c>
      <c r="L22" s="201">
        <f t="shared" si="23"/>
        <v>0</v>
      </c>
      <c r="M22" s="201">
        <f t="shared" si="20"/>
        <v>0</v>
      </c>
      <c r="N22" s="202">
        <f>N83+N85</f>
        <v>0</v>
      </c>
      <c r="O22" s="198"/>
    </row>
    <row r="23" spans="1:44" ht="11" customHeight="1" x14ac:dyDescent="0.2">
      <c r="A23" s="200" t="s">
        <v>140</v>
      </c>
      <c r="B23" s="433">
        <v>0</v>
      </c>
      <c r="C23" s="211">
        <v>-200</v>
      </c>
      <c r="D23" s="211">
        <v>-978.2</v>
      </c>
      <c r="E23" s="209">
        <v>-250</v>
      </c>
      <c r="F23" s="209">
        <v>-50</v>
      </c>
      <c r="G23" s="209">
        <v>0</v>
      </c>
      <c r="H23" s="209">
        <f t="shared" si="4"/>
        <v>-203</v>
      </c>
      <c r="I23" s="211">
        <v>-503</v>
      </c>
      <c r="J23" s="209">
        <f>-24</f>
        <v>-24</v>
      </c>
      <c r="K23" s="209">
        <f>-2-185-6+(K70-1)</f>
        <v>-189.2</v>
      </c>
      <c r="L23" s="209">
        <v>-8</v>
      </c>
      <c r="M23" s="209">
        <v>-100</v>
      </c>
      <c r="N23" s="211">
        <f>SUM(J23:M23)</f>
        <v>-321.2</v>
      </c>
      <c r="O23" s="196"/>
    </row>
    <row r="24" spans="1:44" ht="11" customHeight="1" x14ac:dyDescent="0.2">
      <c r="A24" s="200" t="s">
        <v>141</v>
      </c>
      <c r="B24" s="202">
        <f t="shared" ref="B24:L24" si="24">B87</f>
        <v>-110.8</v>
      </c>
      <c r="C24" s="202">
        <f t="shared" si="24"/>
        <v>-302.3</v>
      </c>
      <c r="D24" s="202">
        <f t="shared" si="24"/>
        <v>-457.3</v>
      </c>
      <c r="E24" s="201">
        <f t="shared" si="24"/>
        <v>-75.8</v>
      </c>
      <c r="F24" s="201">
        <f t="shared" si="24"/>
        <v>-116</v>
      </c>
      <c r="G24" s="201">
        <f t="shared" si="24"/>
        <v>-65</v>
      </c>
      <c r="H24" s="201">
        <f t="shared" si="4"/>
        <v>-114</v>
      </c>
      <c r="I24" s="202">
        <f t="shared" si="24"/>
        <v>-370.8</v>
      </c>
      <c r="J24" s="201">
        <f t="shared" si="24"/>
        <v>-96.9</v>
      </c>
      <c r="K24" s="201">
        <f t="shared" si="24"/>
        <v>-143</v>
      </c>
      <c r="L24" s="201">
        <f t="shared" si="24"/>
        <v>-2</v>
      </c>
      <c r="M24" s="201">
        <f t="shared" si="20"/>
        <v>-90.1</v>
      </c>
      <c r="N24" s="202">
        <f>N87</f>
        <v>-332</v>
      </c>
      <c r="O24" s="198"/>
    </row>
    <row r="25" spans="1:44" ht="11" customHeight="1" x14ac:dyDescent="0.2">
      <c r="A25" s="200" t="s">
        <v>142</v>
      </c>
      <c r="B25" s="202">
        <f t="shared" ref="B25:G25" si="25">B90+B91+B96+B97</f>
        <v>-2.7</v>
      </c>
      <c r="C25" s="202">
        <f t="shared" si="25"/>
        <v>-2.1</v>
      </c>
      <c r="D25" s="202">
        <f t="shared" si="25"/>
        <v>5.2999999999999314</v>
      </c>
      <c r="E25" s="201">
        <f t="shared" si="25"/>
        <v>-5.6000000000000014</v>
      </c>
      <c r="F25" s="201">
        <f t="shared" si="25"/>
        <v>2</v>
      </c>
      <c r="G25" s="201">
        <f t="shared" si="25"/>
        <v>-5</v>
      </c>
      <c r="H25" s="201">
        <f t="shared" si="4"/>
        <v>-27.999999999999979</v>
      </c>
      <c r="I25" s="202">
        <f>I90+I91+I96+I97</f>
        <v>-36.59999999999998</v>
      </c>
      <c r="J25" s="201">
        <f>J90+J91+J96+J97</f>
        <v>10.5</v>
      </c>
      <c r="K25" s="201">
        <f>K90+K91+K96+K97</f>
        <v>-20</v>
      </c>
      <c r="L25" s="201">
        <f>L90+L91+L96+L97</f>
        <v>36</v>
      </c>
      <c r="M25" s="201">
        <f t="shared" si="20"/>
        <v>-7.5</v>
      </c>
      <c r="N25" s="202">
        <f>N90+N91+N96+N97</f>
        <v>19</v>
      </c>
      <c r="O25" s="198"/>
    </row>
    <row r="26" spans="1:44" ht="11" customHeight="1" x14ac:dyDescent="0.2">
      <c r="A26" s="406" t="s">
        <v>143</v>
      </c>
      <c r="B26" s="434">
        <f>SUM(B18:B25)</f>
        <v>400.79999999999973</v>
      </c>
      <c r="C26" s="434">
        <f t="shared" ref="C26:L26" si="26">SUM(C18:C25)</f>
        <v>-259.79999999999995</v>
      </c>
      <c r="D26" s="434">
        <f t="shared" si="26"/>
        <v>-578.10000000000014</v>
      </c>
      <c r="E26" s="435">
        <f t="shared" si="26"/>
        <v>-637.80000000000007</v>
      </c>
      <c r="F26" s="435">
        <f t="shared" si="26"/>
        <v>81</v>
      </c>
      <c r="G26" s="435">
        <f>SUM(G18:G25)</f>
        <v>-231</v>
      </c>
      <c r="H26" s="435">
        <f>SUM(H18:H25)</f>
        <v>-4.4000000000000696</v>
      </c>
      <c r="I26" s="434">
        <f t="shared" si="26"/>
        <v>-792.20000000000016</v>
      </c>
      <c r="J26" s="435">
        <f t="shared" si="26"/>
        <v>134.69999999999993</v>
      </c>
      <c r="K26" s="435">
        <f t="shared" si="26"/>
        <v>-511.2</v>
      </c>
      <c r="L26" s="435">
        <f t="shared" si="26"/>
        <v>54</v>
      </c>
      <c r="M26" s="435">
        <f>SUM(M18:M25)</f>
        <v>-655.1</v>
      </c>
      <c r="N26" s="434">
        <f t="shared" ref="N26" si="27">SUM(N18:N25)</f>
        <v>-978</v>
      </c>
      <c r="O26" s="199"/>
    </row>
    <row r="27" spans="1:44" ht="11" customHeight="1" x14ac:dyDescent="0.2">
      <c r="A27" s="200" t="s">
        <v>144</v>
      </c>
      <c r="B27" s="211">
        <f>94.9-97-9.3-11.2</f>
        <v>-22.599999999999994</v>
      </c>
      <c r="C27" s="211">
        <f>112.3-114.7-13.4-7.6+1</f>
        <v>-22.400000000000006</v>
      </c>
      <c r="D27" s="211">
        <f>-232.3-10.1+5.7+187.4-1</f>
        <v>-50.300000000000011</v>
      </c>
      <c r="E27" s="209">
        <f>97.5-67.8-2-12.4+2</f>
        <v>17.300000000000004</v>
      </c>
      <c r="F27" s="209">
        <f>145.2-143-7.7-23.4+2-E27</f>
        <v>-44.200000000000017</v>
      </c>
      <c r="G27" s="209">
        <f>238.5-211.3-10+19+2-F27-E27</f>
        <v>65.099999999999994</v>
      </c>
      <c r="H27" s="209">
        <f t="shared" si="4"/>
        <v>-114.10000000000002</v>
      </c>
      <c r="I27" s="211">
        <f>-281-15.3-60+280.4</f>
        <v>-75.900000000000034</v>
      </c>
      <c r="J27" s="209">
        <f>99-69-2+51</f>
        <v>79</v>
      </c>
      <c r="K27" s="209">
        <f>136-135-5+140-J27</f>
        <v>57</v>
      </c>
      <c r="L27" s="209">
        <f>210-195-19+136-K27-J27</f>
        <v>-4</v>
      </c>
      <c r="M27" s="209">
        <f t="shared" ref="M27" si="28">N27-SUM(J27:L27)</f>
        <v>-142</v>
      </c>
      <c r="N27" s="211">
        <f>250-265-19+139-115</f>
        <v>-10</v>
      </c>
      <c r="O27" s="196"/>
    </row>
    <row r="28" spans="1:44" ht="11" customHeight="1" x14ac:dyDescent="0.2">
      <c r="A28" s="200" t="s">
        <v>145</v>
      </c>
      <c r="B28" s="211">
        <f>(119+25)-'Allwyn Int''l Balance Sheet'!B42-'Allwyn Int''l Balance Sheet'!B52</f>
        <v>-5</v>
      </c>
      <c r="C28" s="211">
        <f>-('Allwyn Int''l Balance Sheet'!C42+'Allwyn Int''l Balance Sheet'!C52-'Allwyn Int''l Balance Sheet'!B42-'Allwyn Int''l Balance Sheet'!B52)</f>
        <v>18</v>
      </c>
      <c r="D28" s="211">
        <f>-('Allwyn Int''l Balance Sheet'!D42+'Allwyn Int''l Balance Sheet'!D52-'Allwyn Int''l Balance Sheet'!C42-'Allwyn Int''l Balance Sheet'!C52)</f>
        <v>8</v>
      </c>
      <c r="E28" s="209">
        <f>-('Allwyn Int''l Balance Sheet'!E42+'Allwyn Int''l Balance Sheet'!E52-'Allwyn Int''l Balance Sheet'!D42-'Allwyn Int''l Balance Sheet'!D52)</f>
        <v>-29</v>
      </c>
      <c r="F28" s="209">
        <f>-('Allwyn Int''l Balance Sheet'!F42+'Allwyn Int''l Balance Sheet'!F52-'Allwyn Int''l Balance Sheet'!E42-'Allwyn Int''l Balance Sheet'!E52)</f>
        <v>1</v>
      </c>
      <c r="G28" s="209">
        <f>-('Allwyn Int''l Balance Sheet'!G42+'Allwyn Int''l Balance Sheet'!G52-'Allwyn Int''l Balance Sheet'!F42-'Allwyn Int''l Balance Sheet'!F52)</f>
        <v>-16</v>
      </c>
      <c r="H28" s="209">
        <f>-('Allwyn Int''l Balance Sheet'!H42+'Allwyn Int''l Balance Sheet'!H52-'Allwyn Int''l Balance Sheet'!G42-'Allwyn Int''l Balance Sheet'!G52)</f>
        <v>-7</v>
      </c>
      <c r="I28" s="211">
        <f>-('Allwyn Int''l Balance Sheet'!I42+'Allwyn Int''l Balance Sheet'!I52-'Allwyn Int''l Balance Sheet'!D42-'Allwyn Int''l Balance Sheet'!D52)</f>
        <v>-51</v>
      </c>
      <c r="J28" s="209">
        <f>-('Allwyn Int''l Balance Sheet'!J42+'Allwyn Int''l Balance Sheet'!J52-'Allwyn Int''l Balance Sheet'!I42-'Allwyn Int''l Balance Sheet'!I52)</f>
        <v>3</v>
      </c>
      <c r="K28" s="209">
        <f>-('Allwyn Int''l Balance Sheet'!K42+'Allwyn Int''l Balance Sheet'!K52-'Allwyn Int''l Balance Sheet'!J42-'Allwyn Int''l Balance Sheet'!J52)</f>
        <v>2</v>
      </c>
      <c r="L28" s="209">
        <f>-('Allwyn Int''l Balance Sheet'!L42+'Allwyn Int''l Balance Sheet'!L52-'Allwyn Int''l Balance Sheet'!K42-'Allwyn Int''l Balance Sheet'!K52)</f>
        <v>5</v>
      </c>
      <c r="M28" s="209">
        <f>-('Allwyn Int''l Balance Sheet'!M42+'Allwyn Int''l Balance Sheet'!M52-'Allwyn Int''l Balance Sheet'!L42-'Allwyn Int''l Balance Sheet'!L52)</f>
        <v>13</v>
      </c>
      <c r="N28" s="211">
        <f>-('Allwyn Int''l Balance Sheet'!N42+'Allwyn Int''l Balance Sheet'!N52-'Allwyn Int''l Balance Sheet'!I42-'Allwyn Int''l Balance Sheet'!I52)</f>
        <v>23</v>
      </c>
      <c r="O28" s="196"/>
    </row>
    <row r="29" spans="1:44" ht="11" customHeight="1" x14ac:dyDescent="0.2">
      <c r="A29" s="406" t="s">
        <v>146</v>
      </c>
      <c r="B29" s="434">
        <f>'Allwyn Int''l Key financials'!L98-'Allwyn Int''l Key financials'!Q98</f>
        <v>373</v>
      </c>
      <c r="C29" s="434">
        <f>'Allwyn Int''l Key financials'!Q98-'Allwyn Int''l Key financials'!V98</f>
        <v>-264.5</v>
      </c>
      <c r="D29" s="434">
        <f>'Allwyn Int''l Key financials'!V98-'Allwyn Int''l Key financials'!AA98</f>
        <v>-620.50000000000045</v>
      </c>
      <c r="E29" s="435">
        <f>'Allwyn Int''l Key financials'!AA98-'Allwyn Int''l Key financials'!AB98</f>
        <v>-649.49999999999909</v>
      </c>
      <c r="F29" s="435">
        <f>'Allwyn Int''l Key financials'!AB98-'Allwyn Int''l Key financials'!AC98</f>
        <v>38.099999999999454</v>
      </c>
      <c r="G29" s="435">
        <f>'Allwyn Int''l Key financials'!AC98-'Allwyn Int''l Key financials'!AD98</f>
        <v>-181.40000000000009</v>
      </c>
      <c r="H29" s="435">
        <f>'Allwyn Int''l Key financials'!AD98-'Allwyn Int''l Key financials'!AE98</f>
        <v>-126.49999999999955</v>
      </c>
      <c r="I29" s="434">
        <f>'Allwyn Int''l Key financials'!AA98-'Allwyn Int''l Key financials'!AF98</f>
        <v>-919.29999999999927</v>
      </c>
      <c r="J29" s="435">
        <f>'Allwyn Int''l Key financials'!AF98-'Allwyn Int''l Key financials'!AG98</f>
        <v>216.29999999999973</v>
      </c>
      <c r="K29" s="435">
        <f>'Allwyn Int''l Key financials'!AG98-'Allwyn Int''l Key financials'!AH98</f>
        <v>-452</v>
      </c>
      <c r="L29" s="435">
        <f>'Allwyn Int''l Key financials'!AH98-'Allwyn Int''l Key financials'!AI98</f>
        <v>55</v>
      </c>
      <c r="M29" s="435">
        <f>'Allwyn Int''l Key financials'!AI98-'Allwyn Int''l Key financials'!AJ98</f>
        <v>-784</v>
      </c>
      <c r="N29" s="434">
        <f>'Allwyn Int''l Key financials'!AF98-'Allwyn Int''l Key financials'!AK98</f>
        <v>-964.70000000000027</v>
      </c>
      <c r="O29" s="199"/>
    </row>
    <row r="30" spans="1:44" s="200" customFormat="1" ht="11" customHeight="1" outlineLevel="1" x14ac:dyDescent="0.15">
      <c r="B30" s="201"/>
      <c r="C30" s="201"/>
      <c r="D30" s="201"/>
      <c r="E30" s="201"/>
      <c r="F30" s="201"/>
      <c r="G30" s="201"/>
      <c r="H30" s="201"/>
      <c r="I30" s="201"/>
      <c r="J30" s="201"/>
      <c r="K30" s="201"/>
      <c r="L30" s="201"/>
      <c r="M30" s="201"/>
      <c r="N30" s="202"/>
      <c r="O30" s="201"/>
    </row>
    <row r="31" spans="1:44" s="191" customFormat="1" ht="11" customHeight="1" x14ac:dyDescent="0.15">
      <c r="A31" s="436"/>
      <c r="B31" s="437"/>
      <c r="C31" s="437"/>
      <c r="D31" s="254"/>
      <c r="E31" s="254"/>
      <c r="F31" s="254"/>
      <c r="G31" s="254"/>
      <c r="H31" s="254"/>
      <c r="I31" s="254"/>
      <c r="J31" s="254"/>
      <c r="K31" s="254"/>
      <c r="L31" s="254"/>
      <c r="M31" s="254"/>
      <c r="N31" s="254"/>
      <c r="O31" s="16"/>
      <c r="AB31" s="16"/>
      <c r="AC31" s="16"/>
      <c r="AD31" s="16"/>
      <c r="AE31" s="16"/>
      <c r="AF31" s="16"/>
      <c r="AG31" s="16"/>
      <c r="AH31" s="16"/>
      <c r="AI31" s="16"/>
      <c r="AJ31" s="16"/>
      <c r="AK31" s="17"/>
      <c r="AL31" s="16"/>
      <c r="AM31" s="16"/>
      <c r="AN31" s="16"/>
      <c r="AO31" s="16"/>
      <c r="AP31" s="16"/>
      <c r="AQ31" s="16"/>
      <c r="AR31" s="128"/>
    </row>
    <row r="32" spans="1:44" s="191" customFormat="1" ht="11" customHeight="1" x14ac:dyDescent="0.15">
      <c r="A32" s="436"/>
      <c r="B32" s="437"/>
      <c r="C32" s="437"/>
      <c r="D32" s="254"/>
      <c r="E32" s="254"/>
      <c r="F32" s="254"/>
      <c r="G32" s="254"/>
      <c r="H32" s="254"/>
      <c r="I32" s="254"/>
      <c r="J32" s="254"/>
      <c r="K32" s="254"/>
      <c r="L32" s="438"/>
      <c r="M32" s="254"/>
      <c r="N32" s="254"/>
      <c r="O32" s="16"/>
      <c r="AB32" s="16"/>
      <c r="AC32" s="16"/>
      <c r="AD32" s="16"/>
      <c r="AE32" s="16"/>
      <c r="AF32" s="16"/>
      <c r="AG32" s="16"/>
      <c r="AH32" s="16"/>
      <c r="AI32" s="16"/>
      <c r="AJ32" s="16"/>
      <c r="AK32" s="17"/>
      <c r="AL32" s="16"/>
      <c r="AM32" s="16"/>
      <c r="AN32" s="16"/>
      <c r="AO32" s="16"/>
      <c r="AP32" s="16"/>
      <c r="AQ32" s="16"/>
      <c r="AR32" s="128"/>
    </row>
    <row r="33" spans="1:49" ht="11" customHeight="1" x14ac:dyDescent="0.2">
      <c r="A33" s="439" t="s">
        <v>141</v>
      </c>
      <c r="B33" s="440">
        <f t="shared" ref="B33:N33" si="29">B87</f>
        <v>-110.8</v>
      </c>
      <c r="C33" s="440">
        <f t="shared" si="29"/>
        <v>-302.3</v>
      </c>
      <c r="D33" s="440">
        <f t="shared" si="29"/>
        <v>-457.3</v>
      </c>
      <c r="E33" s="441">
        <f t="shared" si="29"/>
        <v>-75.8</v>
      </c>
      <c r="F33" s="441">
        <f t="shared" si="29"/>
        <v>-116</v>
      </c>
      <c r="G33" s="441">
        <f t="shared" si="29"/>
        <v>-65</v>
      </c>
      <c r="H33" s="441">
        <f t="shared" si="29"/>
        <v>-115</v>
      </c>
      <c r="I33" s="440">
        <f t="shared" si="29"/>
        <v>-370.8</v>
      </c>
      <c r="J33" s="441">
        <f t="shared" si="29"/>
        <v>-96.9</v>
      </c>
      <c r="K33" s="441">
        <f t="shared" si="29"/>
        <v>-143</v>
      </c>
      <c r="L33" s="441">
        <f t="shared" si="29"/>
        <v>-2</v>
      </c>
      <c r="M33" s="441">
        <f t="shared" si="29"/>
        <v>-90.1</v>
      </c>
      <c r="N33" s="440">
        <f t="shared" si="29"/>
        <v>-332</v>
      </c>
      <c r="O33" s="198"/>
    </row>
    <row r="34" spans="1:49" s="191" customFormat="1" ht="11" customHeight="1" x14ac:dyDescent="0.15">
      <c r="A34" s="432" t="s">
        <v>147</v>
      </c>
      <c r="B34" s="442">
        <v>-90</v>
      </c>
      <c r="C34" s="442">
        <f>-160-115</f>
        <v>-275</v>
      </c>
      <c r="D34" s="442">
        <f>-82-284</f>
        <v>-366</v>
      </c>
      <c r="E34" s="443">
        <v>0</v>
      </c>
      <c r="F34" s="443">
        <f>-114-E34</f>
        <v>-114</v>
      </c>
      <c r="G34" s="443">
        <f>-165-SUM(E34:F34)</f>
        <v>-51</v>
      </c>
      <c r="H34" s="443">
        <f>I34-SUM(E34:G34)</f>
        <v>-115</v>
      </c>
      <c r="I34" s="442">
        <v>-280</v>
      </c>
      <c r="J34" s="443">
        <v>-6</v>
      </c>
      <c r="K34" s="443">
        <f>-145-J34</f>
        <v>-139</v>
      </c>
      <c r="L34" s="443">
        <f>-146-J34-K34</f>
        <v>-1</v>
      </c>
      <c r="M34" s="443">
        <f>N34-SUM(J34:L34)</f>
        <v>-87</v>
      </c>
      <c r="N34" s="444">
        <v>-233</v>
      </c>
      <c r="O34" s="16"/>
      <c r="AB34" s="16"/>
      <c r="AC34" s="16"/>
      <c r="AD34" s="16"/>
      <c r="AE34" s="16"/>
      <c r="AF34" s="16"/>
      <c r="AG34" s="16"/>
      <c r="AH34" s="16"/>
      <c r="AI34" s="16"/>
      <c r="AJ34" s="16"/>
      <c r="AK34" s="17"/>
      <c r="AL34" s="16"/>
      <c r="AM34" s="16"/>
      <c r="AN34" s="16"/>
      <c r="AO34" s="16"/>
      <c r="AP34" s="16"/>
      <c r="AQ34" s="16"/>
      <c r="AR34" s="128"/>
    </row>
    <row r="35" spans="1:49" s="191" customFormat="1" ht="11" customHeight="1" x14ac:dyDescent="0.15">
      <c r="A35" s="432" t="s">
        <v>148</v>
      </c>
      <c r="B35" s="442">
        <v>-21</v>
      </c>
      <c r="C35" s="442">
        <v>-27</v>
      </c>
      <c r="D35" s="442">
        <f>-91</f>
        <v>-91</v>
      </c>
      <c r="E35" s="443">
        <v>-76</v>
      </c>
      <c r="F35" s="443">
        <v>-2</v>
      </c>
      <c r="G35" s="443">
        <f>-91-SUM(E35:F35)</f>
        <v>-13</v>
      </c>
      <c r="H35" s="443">
        <f>I35-SUM(E35:G35)</f>
        <v>0</v>
      </c>
      <c r="I35" s="442">
        <v>-91</v>
      </c>
      <c r="J35" s="443">
        <v>-91</v>
      </c>
      <c r="K35" s="443">
        <f>-95-J35</f>
        <v>-4</v>
      </c>
      <c r="L35" s="443">
        <f>-96-J35-K35</f>
        <v>-1</v>
      </c>
      <c r="M35" s="443">
        <f>N35-SUM(J35:L35)</f>
        <v>-3</v>
      </c>
      <c r="N35" s="444">
        <v>-99</v>
      </c>
      <c r="O35" s="16"/>
      <c r="AB35" s="16"/>
      <c r="AC35" s="16"/>
      <c r="AD35" s="16"/>
      <c r="AE35" s="16"/>
      <c r="AF35" s="16"/>
      <c r="AG35" s="16"/>
      <c r="AH35" s="16"/>
      <c r="AI35" s="16"/>
      <c r="AJ35" s="16"/>
      <c r="AK35" s="17"/>
      <c r="AL35" s="16"/>
      <c r="AM35" s="16"/>
      <c r="AN35" s="16"/>
      <c r="AO35" s="16"/>
      <c r="AP35" s="16"/>
      <c r="AQ35" s="16"/>
      <c r="AR35" s="128"/>
    </row>
    <row r="36" spans="1:49" s="191" customFormat="1" ht="11" customHeight="1" x14ac:dyDescent="0.15">
      <c r="A36" s="432"/>
      <c r="B36" s="437"/>
      <c r="C36" s="437"/>
      <c r="D36" s="254"/>
      <c r="E36" s="254"/>
      <c r="F36" s="254"/>
      <c r="G36" s="254"/>
      <c r="H36" s="254"/>
      <c r="I36" s="254"/>
      <c r="J36" s="254"/>
      <c r="K36" s="254"/>
      <c r="L36" s="254"/>
      <c r="M36" s="254"/>
      <c r="N36" s="254"/>
      <c r="O36" s="16"/>
      <c r="AB36" s="16"/>
      <c r="AC36" s="16"/>
      <c r="AD36" s="16"/>
      <c r="AE36" s="16"/>
      <c r="AF36" s="16"/>
      <c r="AG36" s="16"/>
      <c r="AH36" s="16"/>
      <c r="AI36" s="16"/>
      <c r="AJ36" s="16"/>
      <c r="AK36" s="17"/>
      <c r="AL36" s="16"/>
      <c r="AM36" s="16"/>
      <c r="AN36" s="16"/>
      <c r="AO36" s="16"/>
      <c r="AP36" s="16"/>
      <c r="AQ36" s="16"/>
      <c r="AR36" s="128"/>
    </row>
    <row r="37" spans="1:49" s="191" customFormat="1" ht="11" customHeight="1" x14ac:dyDescent="0.15">
      <c r="A37" s="436"/>
      <c r="B37" s="437"/>
      <c r="C37" s="437"/>
      <c r="D37" s="254"/>
      <c r="E37" s="254"/>
      <c r="F37" s="254"/>
      <c r="G37" s="254"/>
      <c r="H37" s="254"/>
      <c r="I37" s="445"/>
      <c r="J37" s="254"/>
      <c r="K37" s="254"/>
      <c r="L37" s="254"/>
      <c r="M37" s="254"/>
      <c r="N37" s="254"/>
      <c r="O37" s="16"/>
      <c r="AB37" s="16"/>
      <c r="AC37" s="16"/>
      <c r="AD37" s="16"/>
      <c r="AE37" s="16"/>
      <c r="AF37" s="16"/>
      <c r="AG37" s="16"/>
      <c r="AH37" s="16"/>
      <c r="AI37" s="16"/>
      <c r="AJ37" s="16"/>
      <c r="AK37" s="17"/>
      <c r="AL37" s="16"/>
      <c r="AM37" s="16"/>
      <c r="AN37" s="16"/>
      <c r="AO37" s="16"/>
      <c r="AP37" s="16"/>
      <c r="AQ37" s="16"/>
      <c r="AR37" s="128"/>
    </row>
    <row r="38" spans="1:49" s="13" customFormat="1" ht="11" customHeight="1" thickBot="1" x14ac:dyDescent="0.2">
      <c r="A38" s="18" t="s">
        <v>149</v>
      </c>
      <c r="B38" s="203"/>
      <c r="C38" s="203"/>
      <c r="D38" s="204"/>
      <c r="E38" s="19"/>
      <c r="F38" s="19"/>
      <c r="G38" s="19"/>
      <c r="H38" s="19"/>
      <c r="I38" s="203"/>
      <c r="J38" s="19"/>
      <c r="K38" s="19"/>
      <c r="L38" s="19"/>
      <c r="M38" s="19"/>
      <c r="N38" s="203"/>
      <c r="O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28"/>
      <c r="AS38" s="160"/>
      <c r="AT38" s="160"/>
      <c r="AU38" s="160"/>
      <c r="AV38" s="160"/>
      <c r="AW38" s="160"/>
    </row>
    <row r="39" spans="1:49" ht="11" customHeight="1" x14ac:dyDescent="0.2">
      <c r="A39" s="392" t="s">
        <v>150</v>
      </c>
      <c r="B39" s="433"/>
      <c r="C39" s="433"/>
      <c r="D39" s="433"/>
      <c r="E39" s="200"/>
      <c r="F39" s="200"/>
      <c r="G39" s="200"/>
      <c r="H39" s="200"/>
      <c r="I39" s="433"/>
      <c r="J39" s="200"/>
      <c r="K39" s="200"/>
      <c r="L39" s="200"/>
      <c r="M39" s="200"/>
      <c r="N39" s="433"/>
    </row>
    <row r="40" spans="1:49" ht="11" customHeight="1" x14ac:dyDescent="0.2">
      <c r="A40" s="392" t="s">
        <v>151</v>
      </c>
      <c r="B40" s="430">
        <v>447.5</v>
      </c>
      <c r="C40" s="430">
        <v>571.20000000000005</v>
      </c>
      <c r="D40" s="430">
        <v>519.9</v>
      </c>
      <c r="E40" s="431">
        <v>148.1</v>
      </c>
      <c r="F40" s="431">
        <v>140</v>
      </c>
      <c r="G40" s="431">
        <v>189</v>
      </c>
      <c r="H40" s="431">
        <v>179</v>
      </c>
      <c r="I40" s="430">
        <v>656.3</v>
      </c>
      <c r="J40" s="431">
        <v>126.7</v>
      </c>
      <c r="K40" s="431">
        <v>120</v>
      </c>
      <c r="L40" s="431">
        <v>62</v>
      </c>
      <c r="M40" s="431">
        <f>N40-L40-K40-J40</f>
        <v>199.3</v>
      </c>
      <c r="N40" s="430">
        <v>508</v>
      </c>
      <c r="O40" s="193"/>
    </row>
    <row r="41" spans="1:49" ht="11" customHeight="1" x14ac:dyDescent="0.2">
      <c r="A41" s="200" t="s">
        <v>152</v>
      </c>
      <c r="B41" s="211"/>
      <c r="C41" s="211"/>
      <c r="D41" s="211"/>
      <c r="E41" s="209"/>
      <c r="F41" s="209"/>
      <c r="G41" s="209"/>
      <c r="H41" s="209">
        <v>0</v>
      </c>
      <c r="I41" s="211"/>
      <c r="J41" s="209"/>
      <c r="K41" s="209"/>
      <c r="L41" s="209"/>
      <c r="M41" s="209"/>
      <c r="N41" s="211"/>
      <c r="O41" s="196"/>
    </row>
    <row r="42" spans="1:49" ht="11" customHeight="1" x14ac:dyDescent="0.2">
      <c r="A42" s="200" t="s">
        <v>82</v>
      </c>
      <c r="B42" s="211">
        <v>130.30000000000001</v>
      </c>
      <c r="C42" s="211">
        <v>144.9</v>
      </c>
      <c r="D42" s="211">
        <v>188.2</v>
      </c>
      <c r="E42" s="209">
        <v>51.5</v>
      </c>
      <c r="F42" s="209">
        <v>66</v>
      </c>
      <c r="G42" s="209">
        <v>52</v>
      </c>
      <c r="H42" s="209">
        <v>60</v>
      </c>
      <c r="I42" s="211">
        <v>230</v>
      </c>
      <c r="J42" s="209">
        <v>61.5</v>
      </c>
      <c r="K42" s="209">
        <v>56</v>
      </c>
      <c r="L42" s="209">
        <v>71</v>
      </c>
      <c r="M42" s="209">
        <f t="shared" ref="M42:M56" si="30">N42-L42-K42-J42</f>
        <v>40.5</v>
      </c>
      <c r="N42" s="211">
        <v>229</v>
      </c>
      <c r="O42" s="196"/>
    </row>
    <row r="43" spans="1:49" ht="11" customHeight="1" x14ac:dyDescent="0.2">
      <c r="A43" s="200" t="s">
        <v>153</v>
      </c>
      <c r="B43" s="211">
        <v>222.9</v>
      </c>
      <c r="C43" s="211">
        <v>213.2</v>
      </c>
      <c r="D43" s="211">
        <v>374.5</v>
      </c>
      <c r="E43" s="209">
        <v>65.2</v>
      </c>
      <c r="F43" s="209">
        <v>67</v>
      </c>
      <c r="G43" s="209">
        <v>68</v>
      </c>
      <c r="H43" s="209">
        <v>64</v>
      </c>
      <c r="I43" s="211">
        <v>264.2</v>
      </c>
      <c r="J43" s="209">
        <v>65.099999999999994</v>
      </c>
      <c r="K43" s="209">
        <v>67</v>
      </c>
      <c r="L43" s="209">
        <v>73</v>
      </c>
      <c r="M43" s="209">
        <f t="shared" si="30"/>
        <v>88.9</v>
      </c>
      <c r="N43" s="211">
        <v>294</v>
      </c>
      <c r="O43" s="196"/>
    </row>
    <row r="44" spans="1:49" ht="11" customHeight="1" x14ac:dyDescent="0.2">
      <c r="A44" s="200" t="s">
        <v>154</v>
      </c>
      <c r="B44" s="211">
        <v>16.600000000000001</v>
      </c>
      <c r="C44" s="211">
        <v>35.5</v>
      </c>
      <c r="D44" s="211">
        <v>21.7</v>
      </c>
      <c r="E44" s="209">
        <v>0</v>
      </c>
      <c r="F44" s="209">
        <v>0</v>
      </c>
      <c r="G44" s="209">
        <v>7</v>
      </c>
      <c r="H44" s="209">
        <v>19</v>
      </c>
      <c r="I44" s="211">
        <v>26.2</v>
      </c>
      <c r="J44" s="209">
        <v>0</v>
      </c>
      <c r="K44" s="209">
        <v>5</v>
      </c>
      <c r="L44" s="209">
        <v>12</v>
      </c>
      <c r="M44" s="209">
        <f t="shared" si="30"/>
        <v>13</v>
      </c>
      <c r="N44" s="211">
        <v>30</v>
      </c>
      <c r="O44" s="196"/>
    </row>
    <row r="45" spans="1:49" ht="11" customHeight="1" x14ac:dyDescent="0.2">
      <c r="A45" s="200" t="s">
        <v>155</v>
      </c>
      <c r="B45" s="211">
        <v>0</v>
      </c>
      <c r="C45" s="211">
        <v>0</v>
      </c>
      <c r="D45" s="211">
        <v>0</v>
      </c>
      <c r="E45" s="209">
        <v>0</v>
      </c>
      <c r="F45" s="209">
        <v>0</v>
      </c>
      <c r="G45" s="209">
        <v>0</v>
      </c>
      <c r="H45" s="209">
        <v>0</v>
      </c>
      <c r="I45" s="211">
        <v>0</v>
      </c>
      <c r="J45" s="209">
        <v>0</v>
      </c>
      <c r="K45" s="209">
        <v>0</v>
      </c>
      <c r="L45" s="209">
        <v>0</v>
      </c>
      <c r="M45" s="209">
        <f t="shared" si="30"/>
        <v>8</v>
      </c>
      <c r="N45" s="211">
        <v>8</v>
      </c>
      <c r="O45" s="196"/>
    </row>
    <row r="46" spans="1:49" ht="11" customHeight="1" x14ac:dyDescent="0.2">
      <c r="A46" s="200" t="s">
        <v>156</v>
      </c>
      <c r="B46" s="211">
        <v>-1.8</v>
      </c>
      <c r="C46" s="211">
        <v>-2.2000000000000002</v>
      </c>
      <c r="D46" s="211">
        <v>0.6</v>
      </c>
      <c r="E46" s="209">
        <v>0</v>
      </c>
      <c r="F46" s="209">
        <v>0</v>
      </c>
      <c r="G46" s="209">
        <v>0</v>
      </c>
      <c r="H46" s="209">
        <v>0</v>
      </c>
      <c r="I46" s="211">
        <v>-0.5</v>
      </c>
      <c r="J46" s="209">
        <v>0</v>
      </c>
      <c r="K46" s="209">
        <v>0</v>
      </c>
      <c r="L46" s="209">
        <v>0</v>
      </c>
      <c r="M46" s="209">
        <f t="shared" si="30"/>
        <v>0</v>
      </c>
      <c r="N46" s="211">
        <v>0</v>
      </c>
      <c r="O46" s="196"/>
    </row>
    <row r="47" spans="1:49" ht="11" customHeight="1" x14ac:dyDescent="0.2">
      <c r="A47" s="200" t="s">
        <v>157</v>
      </c>
      <c r="B47" s="211">
        <v>0.2</v>
      </c>
      <c r="C47" s="211">
        <v>-0.3</v>
      </c>
      <c r="D47" s="211">
        <v>-0.2</v>
      </c>
      <c r="E47" s="209">
        <v>-0.1</v>
      </c>
      <c r="F47" s="209">
        <v>0</v>
      </c>
      <c r="G47" s="209">
        <v>0</v>
      </c>
      <c r="H47" s="209">
        <v>0</v>
      </c>
      <c r="I47" s="211">
        <v>-0.6</v>
      </c>
      <c r="J47" s="209">
        <v>0</v>
      </c>
      <c r="K47" s="209">
        <v>0</v>
      </c>
      <c r="L47" s="209">
        <v>0</v>
      </c>
      <c r="M47" s="209">
        <f t="shared" si="30"/>
        <v>0</v>
      </c>
      <c r="N47" s="211">
        <v>0</v>
      </c>
      <c r="O47" s="196"/>
    </row>
    <row r="48" spans="1:49" ht="11" customHeight="1" x14ac:dyDescent="0.2">
      <c r="A48" s="200" t="s">
        <v>158</v>
      </c>
      <c r="B48" s="211">
        <v>119.5</v>
      </c>
      <c r="C48" s="211">
        <v>125.9</v>
      </c>
      <c r="D48" s="211">
        <v>200.8</v>
      </c>
      <c r="E48" s="209">
        <v>50.5</v>
      </c>
      <c r="F48" s="209">
        <v>52</v>
      </c>
      <c r="G48" s="209">
        <v>47</v>
      </c>
      <c r="H48" s="209">
        <v>59</v>
      </c>
      <c r="I48" s="211">
        <v>208.2</v>
      </c>
      <c r="J48" s="209">
        <v>64.099999999999994</v>
      </c>
      <c r="K48" s="209">
        <v>60</v>
      </c>
      <c r="L48" s="209">
        <v>61</v>
      </c>
      <c r="M48" s="209">
        <f t="shared" si="30"/>
        <v>62.900000000000006</v>
      </c>
      <c r="N48" s="211">
        <v>248</v>
      </c>
      <c r="O48" s="205"/>
    </row>
    <row r="49" spans="1:15" ht="11" customHeight="1" x14ac:dyDescent="0.2">
      <c r="A49" s="200" t="s">
        <v>159</v>
      </c>
      <c r="B49" s="211">
        <v>-1.4</v>
      </c>
      <c r="C49" s="211">
        <v>-1</v>
      </c>
      <c r="D49" s="211">
        <v>8.1999999999999993</v>
      </c>
      <c r="E49" s="209">
        <v>0.7</v>
      </c>
      <c r="F49" s="209">
        <v>0</v>
      </c>
      <c r="G49" s="209">
        <v>0</v>
      </c>
      <c r="H49" s="209">
        <v>12</v>
      </c>
      <c r="I49" s="211">
        <v>12.9</v>
      </c>
      <c r="J49" s="209">
        <v>-8.6999999999999993</v>
      </c>
      <c r="K49" s="209">
        <v>-8</v>
      </c>
      <c r="L49" s="209">
        <v>3</v>
      </c>
      <c r="M49" s="209">
        <f t="shared" si="30"/>
        <v>-0.30000000000000071</v>
      </c>
      <c r="N49" s="211">
        <v>-14</v>
      </c>
      <c r="O49" s="196"/>
    </row>
    <row r="50" spans="1:15" ht="11" customHeight="1" x14ac:dyDescent="0.2">
      <c r="A50" s="200" t="s">
        <v>160</v>
      </c>
      <c r="B50" s="211">
        <v>-79.099999999999994</v>
      </c>
      <c r="C50" s="211">
        <v>-86.4</v>
      </c>
      <c r="D50" s="211">
        <v>-169.7</v>
      </c>
      <c r="E50" s="209">
        <v>-45.8</v>
      </c>
      <c r="F50" s="209">
        <v>-53</v>
      </c>
      <c r="G50" s="209">
        <v>-89</v>
      </c>
      <c r="H50" s="209">
        <v>-75</v>
      </c>
      <c r="I50" s="211">
        <v>-262.89999999999998</v>
      </c>
      <c r="J50" s="209">
        <v>-61</v>
      </c>
      <c r="K50" s="209">
        <v>-80</v>
      </c>
      <c r="L50" s="209">
        <v>-53</v>
      </c>
      <c r="M50" s="209">
        <f t="shared" si="30"/>
        <v>-169</v>
      </c>
      <c r="N50" s="211">
        <v>-363</v>
      </c>
      <c r="O50" s="196"/>
    </row>
    <row r="51" spans="1:15" ht="11" customHeight="1" x14ac:dyDescent="0.2">
      <c r="A51" s="200" t="s">
        <v>161</v>
      </c>
      <c r="B51" s="211">
        <v>-15.9</v>
      </c>
      <c r="C51" s="211">
        <v>-5.6</v>
      </c>
      <c r="D51" s="211">
        <v>-2.2999999999999998</v>
      </c>
      <c r="E51" s="209">
        <v>-3.3</v>
      </c>
      <c r="F51" s="209">
        <v>-3</v>
      </c>
      <c r="G51" s="209">
        <v>0</v>
      </c>
      <c r="H51" s="209">
        <v>0</v>
      </c>
      <c r="I51" s="211">
        <v>-6</v>
      </c>
      <c r="J51" s="209">
        <v>0</v>
      </c>
      <c r="K51" s="209">
        <v>0</v>
      </c>
      <c r="L51" s="209">
        <v>7</v>
      </c>
      <c r="M51" s="209">
        <f t="shared" si="30"/>
        <v>0</v>
      </c>
      <c r="N51" s="211">
        <v>7</v>
      </c>
      <c r="O51" s="196"/>
    </row>
    <row r="52" spans="1:15" ht="11" customHeight="1" x14ac:dyDescent="0.2">
      <c r="A52" s="200" t="s">
        <v>162</v>
      </c>
      <c r="B52" s="211">
        <v>0</v>
      </c>
      <c r="C52" s="211">
        <v>0</v>
      </c>
      <c r="D52" s="211">
        <v>-12.9</v>
      </c>
      <c r="E52" s="209">
        <v>0</v>
      </c>
      <c r="F52" s="209">
        <v>0</v>
      </c>
      <c r="G52" s="209">
        <v>0</v>
      </c>
      <c r="H52" s="209">
        <v>0</v>
      </c>
      <c r="I52" s="211">
        <v>0</v>
      </c>
      <c r="J52" s="209">
        <v>0</v>
      </c>
      <c r="K52" s="209">
        <v>0</v>
      </c>
      <c r="L52" s="209">
        <v>0</v>
      </c>
      <c r="M52" s="209">
        <f t="shared" si="30"/>
        <v>0</v>
      </c>
      <c r="N52" s="211"/>
      <c r="O52" s="196"/>
    </row>
    <row r="53" spans="1:15" ht="11" customHeight="1" x14ac:dyDescent="0.2">
      <c r="A53" s="200" t="s">
        <v>163</v>
      </c>
      <c r="B53" s="211">
        <v>0</v>
      </c>
      <c r="C53" s="211">
        <v>0</v>
      </c>
      <c r="D53" s="211">
        <v>0</v>
      </c>
      <c r="E53" s="209">
        <v>-3.6</v>
      </c>
      <c r="F53" s="209">
        <v>0</v>
      </c>
      <c r="G53" s="209">
        <v>0</v>
      </c>
      <c r="H53" s="209">
        <v>0</v>
      </c>
      <c r="I53" s="211">
        <v>-3.6</v>
      </c>
      <c r="J53" s="209">
        <v>0</v>
      </c>
      <c r="K53" s="209">
        <v>0</v>
      </c>
      <c r="L53" s="209">
        <v>2</v>
      </c>
      <c r="M53" s="209">
        <f t="shared" si="30"/>
        <v>0</v>
      </c>
      <c r="N53" s="211">
        <v>2</v>
      </c>
      <c r="O53" s="196"/>
    </row>
    <row r="54" spans="1:15" ht="11" customHeight="1" x14ac:dyDescent="0.2">
      <c r="A54" s="200" t="s">
        <v>164</v>
      </c>
      <c r="B54" s="211">
        <v>8.6999999999999993</v>
      </c>
      <c r="C54" s="211">
        <v>7.2</v>
      </c>
      <c r="D54" s="211">
        <v>-6</v>
      </c>
      <c r="E54" s="209">
        <v>-0.2</v>
      </c>
      <c r="F54" s="209">
        <v>-1</v>
      </c>
      <c r="G54" s="209">
        <v>-3</v>
      </c>
      <c r="H54" s="209">
        <v>-1</v>
      </c>
      <c r="I54" s="211">
        <v>-4.8</v>
      </c>
      <c r="J54" s="209">
        <v>0</v>
      </c>
      <c r="K54" s="209">
        <v>-2</v>
      </c>
      <c r="L54" s="209">
        <v>-1</v>
      </c>
      <c r="M54" s="209">
        <f t="shared" si="30"/>
        <v>-1</v>
      </c>
      <c r="N54" s="211">
        <v>-4</v>
      </c>
      <c r="O54" s="196"/>
    </row>
    <row r="55" spans="1:15" ht="11" customHeight="1" x14ac:dyDescent="0.2">
      <c r="A55" s="201" t="s">
        <v>165</v>
      </c>
      <c r="B55" s="211">
        <v>0</v>
      </c>
      <c r="C55" s="211">
        <v>0</v>
      </c>
      <c r="D55" s="211">
        <v>0</v>
      </c>
      <c r="E55" s="209">
        <v>0</v>
      </c>
      <c r="F55" s="209">
        <v>0</v>
      </c>
      <c r="G55" s="209">
        <v>0</v>
      </c>
      <c r="H55" s="209">
        <v>0</v>
      </c>
      <c r="I55" s="211">
        <v>0</v>
      </c>
      <c r="J55" s="209">
        <v>-0.2</v>
      </c>
      <c r="K55" s="209">
        <v>0</v>
      </c>
      <c r="L55" s="209">
        <v>0</v>
      </c>
      <c r="M55" s="209">
        <f t="shared" si="30"/>
        <v>0.2</v>
      </c>
      <c r="N55" s="211"/>
      <c r="O55" s="196"/>
    </row>
    <row r="56" spans="1:15" ht="11" customHeight="1" x14ac:dyDescent="0.2">
      <c r="A56" s="200" t="s">
        <v>166</v>
      </c>
      <c r="B56" s="211">
        <v>0.1</v>
      </c>
      <c r="C56" s="211">
        <v>2.1</v>
      </c>
      <c r="D56" s="211">
        <v>-1.2</v>
      </c>
      <c r="E56" s="209">
        <v>-3.8</v>
      </c>
      <c r="F56" s="209">
        <v>-2</v>
      </c>
      <c r="G56" s="209">
        <v>6</v>
      </c>
      <c r="H56" s="209">
        <v>-6</v>
      </c>
      <c r="I56" s="211">
        <v>-6.1</v>
      </c>
      <c r="J56" s="209">
        <v>-4.4000000000000004</v>
      </c>
      <c r="K56" s="209">
        <v>-1</v>
      </c>
      <c r="L56" s="209">
        <v>-3</v>
      </c>
      <c r="M56" s="209">
        <f t="shared" si="30"/>
        <v>-1.5999999999999996</v>
      </c>
      <c r="N56" s="211">
        <v>-10</v>
      </c>
      <c r="O56" s="196"/>
    </row>
    <row r="57" spans="1:15" s="139" customFormat="1" ht="11" customHeight="1" x14ac:dyDescent="0.15">
      <c r="A57" s="404" t="s">
        <v>167</v>
      </c>
      <c r="B57" s="212">
        <v>847.6</v>
      </c>
      <c r="C57" s="212">
        <v>1004.5</v>
      </c>
      <c r="D57" s="212">
        <v>1121.5999999999999</v>
      </c>
      <c r="E57" s="213">
        <v>259.2</v>
      </c>
      <c r="F57" s="213">
        <v>266</v>
      </c>
      <c r="G57" s="213">
        <v>277</v>
      </c>
      <c r="H57" s="213">
        <v>311</v>
      </c>
      <c r="I57" s="212">
        <v>1113.3</v>
      </c>
      <c r="J57" s="213">
        <v>243.2</v>
      </c>
      <c r="K57" s="213">
        <v>217</v>
      </c>
      <c r="L57" s="213">
        <v>234</v>
      </c>
      <c r="M57" s="213">
        <f>SUM(M40:M56)</f>
        <v>240.9</v>
      </c>
      <c r="N57" s="212">
        <f>SUM(N40:N56)</f>
        <v>935</v>
      </c>
      <c r="O57" s="193"/>
    </row>
    <row r="58" spans="1:15" ht="11" customHeight="1" x14ac:dyDescent="0.2">
      <c r="A58" s="200" t="s">
        <v>168</v>
      </c>
      <c r="B58" s="211">
        <v>1.1000000000000001</v>
      </c>
      <c r="C58" s="211">
        <v>-0.9</v>
      </c>
      <c r="D58" s="211">
        <v>-0.1</v>
      </c>
      <c r="E58" s="209">
        <v>-8.5</v>
      </c>
      <c r="F58" s="209">
        <v>3</v>
      </c>
      <c r="G58" s="209">
        <v>1</v>
      </c>
      <c r="H58" s="209">
        <v>3</v>
      </c>
      <c r="I58" s="211">
        <v>-0.9</v>
      </c>
      <c r="J58" s="209">
        <v>2.1</v>
      </c>
      <c r="K58" s="209">
        <v>1</v>
      </c>
      <c r="L58" s="209">
        <v>-1</v>
      </c>
      <c r="M58" s="209">
        <f>N58-L58-K58-J58</f>
        <v>-1.1000000000000001</v>
      </c>
      <c r="N58" s="211">
        <v>1</v>
      </c>
      <c r="O58" s="196"/>
    </row>
    <row r="59" spans="1:15" ht="11" customHeight="1" x14ac:dyDescent="0.2">
      <c r="A59" s="200" t="s">
        <v>169</v>
      </c>
      <c r="B59" s="211">
        <v>-47.4</v>
      </c>
      <c r="C59" s="211">
        <v>-7.5</v>
      </c>
      <c r="D59" s="211">
        <v>4.5</v>
      </c>
      <c r="E59" s="209">
        <v>67</v>
      </c>
      <c r="F59" s="209">
        <v>71</v>
      </c>
      <c r="G59" s="209">
        <v>107</v>
      </c>
      <c r="H59" s="209">
        <v>-108</v>
      </c>
      <c r="I59" s="211">
        <v>137.19999999999999</v>
      </c>
      <c r="J59" s="209">
        <v>-55</v>
      </c>
      <c r="K59" s="209">
        <v>-12</v>
      </c>
      <c r="L59" s="209">
        <v>137</v>
      </c>
      <c r="M59" s="209">
        <f>N59-L59-K59-J59</f>
        <v>-264</v>
      </c>
      <c r="N59" s="211">
        <v>-194</v>
      </c>
      <c r="O59" s="196"/>
    </row>
    <row r="60" spans="1:15" ht="11" customHeight="1" x14ac:dyDescent="0.2">
      <c r="A60" s="200" t="s">
        <v>170</v>
      </c>
      <c r="B60" s="211">
        <v>43.6</v>
      </c>
      <c r="C60" s="211">
        <v>120.9</v>
      </c>
      <c r="D60" s="211">
        <v>221.7</v>
      </c>
      <c r="E60" s="209">
        <v>-422</v>
      </c>
      <c r="F60" s="209">
        <v>25</v>
      </c>
      <c r="G60" s="209">
        <v>-11</v>
      </c>
      <c r="H60" s="209">
        <v>211</v>
      </c>
      <c r="I60" s="211">
        <v>-199.2</v>
      </c>
      <c r="J60" s="209">
        <v>276</v>
      </c>
      <c r="K60" s="209">
        <v>-250</v>
      </c>
      <c r="L60" s="209">
        <v>16</v>
      </c>
      <c r="M60" s="209">
        <f>N60-L60-K60-J60</f>
        <v>250</v>
      </c>
      <c r="N60" s="211">
        <v>292</v>
      </c>
      <c r="O60" s="196"/>
    </row>
    <row r="61" spans="1:15" s="139" customFormat="1" ht="11" customHeight="1" x14ac:dyDescent="0.15">
      <c r="A61" s="404" t="s">
        <v>171</v>
      </c>
      <c r="B61" s="212">
        <v>844.9</v>
      </c>
      <c r="C61" s="212">
        <v>1117</v>
      </c>
      <c r="D61" s="212">
        <v>1347.7</v>
      </c>
      <c r="E61" s="213">
        <v>-104</v>
      </c>
      <c r="F61" s="213">
        <v>365</v>
      </c>
      <c r="G61" s="213">
        <v>374</v>
      </c>
      <c r="H61" s="213">
        <v>417</v>
      </c>
      <c r="I61" s="212">
        <v>1050.4000000000001</v>
      </c>
      <c r="J61" s="213">
        <v>466</v>
      </c>
      <c r="K61" s="213">
        <v>-44</v>
      </c>
      <c r="L61" s="213">
        <v>386</v>
      </c>
      <c r="M61" s="213">
        <f>SUM(M57:M60)</f>
        <v>225.8</v>
      </c>
      <c r="N61" s="212">
        <f>SUM(N57:N60)</f>
        <v>1034</v>
      </c>
      <c r="O61" s="193"/>
    </row>
    <row r="62" spans="1:15" ht="11" customHeight="1" x14ac:dyDescent="0.2">
      <c r="A62" s="200" t="s">
        <v>172</v>
      </c>
      <c r="B62" s="211">
        <v>-99.7</v>
      </c>
      <c r="C62" s="211">
        <v>-117.3</v>
      </c>
      <c r="D62" s="211">
        <v>-195.2</v>
      </c>
      <c r="E62" s="209">
        <v>-99.6</v>
      </c>
      <c r="F62" s="209">
        <v>-50</v>
      </c>
      <c r="G62" s="209">
        <v>-96</v>
      </c>
      <c r="H62" s="209">
        <v>-46</v>
      </c>
      <c r="I62" s="211">
        <v>-291.5</v>
      </c>
      <c r="J62" s="209">
        <v>-101</v>
      </c>
      <c r="K62" s="209">
        <v>-38</v>
      </c>
      <c r="L62" s="209">
        <v>-76</v>
      </c>
      <c r="M62" s="209">
        <f>N62-L62-K62-J62</f>
        <v>-41</v>
      </c>
      <c r="N62" s="211">
        <v>-256</v>
      </c>
      <c r="O62" s="205"/>
    </row>
    <row r="63" spans="1:15" ht="11" customHeight="1" x14ac:dyDescent="0.2">
      <c r="A63" s="200" t="s">
        <v>129</v>
      </c>
      <c r="B63" s="211">
        <v>-79</v>
      </c>
      <c r="C63" s="211">
        <v>-171.5</v>
      </c>
      <c r="D63" s="211">
        <v>-245</v>
      </c>
      <c r="E63" s="209">
        <v>-60.1</v>
      </c>
      <c r="F63" s="209">
        <v>-32</v>
      </c>
      <c r="G63" s="209">
        <v>-88</v>
      </c>
      <c r="H63" s="209">
        <v>-50</v>
      </c>
      <c r="I63" s="211">
        <v>-230.2</v>
      </c>
      <c r="J63" s="209">
        <v>-30.9</v>
      </c>
      <c r="K63" s="209">
        <v>-43</v>
      </c>
      <c r="L63" s="209">
        <v>-97</v>
      </c>
      <c r="M63" s="209">
        <f>N63-L63-K63-J63</f>
        <v>-94.1</v>
      </c>
      <c r="N63" s="211">
        <v>-265</v>
      </c>
      <c r="O63" s="196"/>
    </row>
    <row r="64" spans="1:15" ht="11" customHeight="1" x14ac:dyDescent="0.2">
      <c r="A64" s="406" t="s">
        <v>173</v>
      </c>
      <c r="B64" s="215">
        <v>666.2</v>
      </c>
      <c r="C64" s="215">
        <v>828.2</v>
      </c>
      <c r="D64" s="215">
        <v>907.5</v>
      </c>
      <c r="E64" s="216">
        <v>-263.7</v>
      </c>
      <c r="F64" s="216">
        <v>283</v>
      </c>
      <c r="G64" s="216">
        <v>190</v>
      </c>
      <c r="H64" s="216">
        <v>321</v>
      </c>
      <c r="I64" s="215">
        <v>528.70000000000005</v>
      </c>
      <c r="J64" s="216">
        <v>334.2</v>
      </c>
      <c r="K64" s="216">
        <v>-125</v>
      </c>
      <c r="L64" s="216">
        <v>213</v>
      </c>
      <c r="M64" s="216">
        <f>SUM(M61:M63)</f>
        <v>90.700000000000017</v>
      </c>
      <c r="N64" s="215">
        <f>SUM(N61:N63)</f>
        <v>513</v>
      </c>
      <c r="O64" s="193"/>
    </row>
    <row r="65" spans="1:15" ht="11" customHeight="1" outlineLevel="1" x14ac:dyDescent="0.2">
      <c r="A65" s="392" t="s">
        <v>174</v>
      </c>
      <c r="B65" s="211"/>
      <c r="C65" s="211"/>
      <c r="D65" s="211"/>
      <c r="E65" s="209"/>
      <c r="F65" s="209"/>
      <c r="G65" s="209"/>
      <c r="H65" s="209"/>
      <c r="I65" s="211"/>
      <c r="J65" s="209"/>
      <c r="K65" s="209"/>
      <c r="L65" s="209"/>
      <c r="M65" s="209"/>
      <c r="N65" s="211"/>
      <c r="O65" s="196"/>
    </row>
    <row r="66" spans="1:15" ht="11" customHeight="1" outlineLevel="1" x14ac:dyDescent="0.2">
      <c r="A66" s="200" t="s">
        <v>175</v>
      </c>
      <c r="B66" s="211">
        <v>-49.9</v>
      </c>
      <c r="C66" s="211">
        <v>-68.2</v>
      </c>
      <c r="D66" s="211">
        <v>-102.1</v>
      </c>
      <c r="E66" s="209">
        <v>-45</v>
      </c>
      <c r="F66" s="209">
        <v>-56</v>
      </c>
      <c r="G66" s="209">
        <v>-68</v>
      </c>
      <c r="H66" s="209">
        <v>-87</v>
      </c>
      <c r="I66" s="211">
        <v>-255.8</v>
      </c>
      <c r="J66" s="209">
        <v>-58</v>
      </c>
      <c r="K66" s="209">
        <v>-62</v>
      </c>
      <c r="L66" s="209">
        <v>-72</v>
      </c>
      <c r="M66" s="209">
        <f>N66-L66-K66-J66</f>
        <v>-62</v>
      </c>
      <c r="N66" s="211">
        <v>-254</v>
      </c>
      <c r="O66" s="196"/>
    </row>
    <row r="67" spans="1:15" ht="11" customHeight="1" outlineLevel="1" x14ac:dyDescent="0.2">
      <c r="A67" s="200" t="s">
        <v>176</v>
      </c>
      <c r="B67" s="211">
        <v>-19</v>
      </c>
      <c r="C67" s="211">
        <v>-113.2</v>
      </c>
      <c r="D67" s="211">
        <v>-79.8</v>
      </c>
      <c r="E67" s="209">
        <v>-9.6999999999999993</v>
      </c>
      <c r="F67" s="209">
        <v>0</v>
      </c>
      <c r="G67" s="209">
        <v>-203</v>
      </c>
      <c r="H67" s="209">
        <v>0</v>
      </c>
      <c r="I67" s="211">
        <v>-212.7</v>
      </c>
      <c r="J67" s="209">
        <v>0</v>
      </c>
      <c r="K67" s="209">
        <v>-6</v>
      </c>
      <c r="L67" s="209">
        <v>-1</v>
      </c>
      <c r="M67" s="209">
        <f>N67-L67-K67-J67</f>
        <v>1</v>
      </c>
      <c r="N67" s="211">
        <v>-6</v>
      </c>
      <c r="O67" s="196"/>
    </row>
    <row r="68" spans="1:15" ht="11" customHeight="1" outlineLevel="1" x14ac:dyDescent="0.2">
      <c r="A68" s="200" t="s">
        <v>177</v>
      </c>
      <c r="B68" s="211">
        <v>0</v>
      </c>
      <c r="C68" s="211">
        <v>0</v>
      </c>
      <c r="D68" s="211">
        <v>0</v>
      </c>
      <c r="E68" s="209">
        <v>0</v>
      </c>
      <c r="F68" s="209">
        <v>0</v>
      </c>
      <c r="G68" s="209">
        <v>0</v>
      </c>
      <c r="H68" s="209">
        <v>0</v>
      </c>
      <c r="I68" s="211">
        <v>0</v>
      </c>
      <c r="J68" s="209">
        <v>0</v>
      </c>
      <c r="K68" s="209">
        <v>0</v>
      </c>
      <c r="L68" s="209">
        <v>0</v>
      </c>
      <c r="M68" s="209">
        <f>N68-L68-K68-J68</f>
        <v>-99</v>
      </c>
      <c r="N68" s="211">
        <v>-99</v>
      </c>
      <c r="O68" s="196"/>
    </row>
    <row r="69" spans="1:15" ht="11" customHeight="1" outlineLevel="1" x14ac:dyDescent="0.2">
      <c r="A69" s="200" t="s">
        <v>178</v>
      </c>
      <c r="B69" s="211">
        <v>-1.6</v>
      </c>
      <c r="C69" s="211">
        <v>-238.5</v>
      </c>
      <c r="D69" s="211">
        <v>-445.7</v>
      </c>
      <c r="E69" s="209">
        <v>-271.3</v>
      </c>
      <c r="F69" s="209">
        <v>-67</v>
      </c>
      <c r="G69" s="209">
        <v>-14</v>
      </c>
      <c r="H69" s="209">
        <v>-1</v>
      </c>
      <c r="I69" s="211">
        <v>-352.9</v>
      </c>
      <c r="J69" s="209">
        <v>-35.1</v>
      </c>
      <c r="K69" s="209">
        <v>-233</v>
      </c>
      <c r="L69" s="209">
        <v>-8</v>
      </c>
      <c r="M69" s="209">
        <f>N69-L69-K69-J69</f>
        <v>-19.899999999999999</v>
      </c>
      <c r="N69" s="211">
        <v>-296</v>
      </c>
      <c r="O69" s="196"/>
    </row>
    <row r="70" spans="1:15" ht="11" customHeight="1" outlineLevel="1" x14ac:dyDescent="0.2">
      <c r="A70" s="200" t="s">
        <v>179</v>
      </c>
      <c r="B70" s="211">
        <v>3.4</v>
      </c>
      <c r="C70" s="211">
        <v>166.2</v>
      </c>
      <c r="D70" s="211">
        <v>13</v>
      </c>
      <c r="E70" s="209">
        <v>1.3</v>
      </c>
      <c r="F70" s="209">
        <v>0</v>
      </c>
      <c r="G70" s="209">
        <v>0</v>
      </c>
      <c r="H70" s="209">
        <v>1</v>
      </c>
      <c r="I70" s="211">
        <v>1.7</v>
      </c>
      <c r="J70" s="209">
        <v>0.6</v>
      </c>
      <c r="K70" s="209">
        <f>5-0.2</f>
        <v>4.8</v>
      </c>
      <c r="L70" s="209">
        <v>0</v>
      </c>
      <c r="M70" s="209">
        <v>0</v>
      </c>
      <c r="N70" s="211">
        <v>5</v>
      </c>
      <c r="O70" s="196"/>
    </row>
    <row r="71" spans="1:15" ht="11" customHeight="1" outlineLevel="1" x14ac:dyDescent="0.2">
      <c r="A71" s="200" t="s">
        <v>180</v>
      </c>
      <c r="B71" s="211">
        <v>-88.2</v>
      </c>
      <c r="C71" s="211">
        <v>-10.4</v>
      </c>
      <c r="D71" s="211">
        <v>-6.1</v>
      </c>
      <c r="E71" s="209">
        <v>-0.1</v>
      </c>
      <c r="F71" s="209">
        <v>-17</v>
      </c>
      <c r="G71" s="209">
        <v>-13</v>
      </c>
      <c r="H71" s="209">
        <v>3</v>
      </c>
      <c r="I71" s="211">
        <v>-26.6</v>
      </c>
      <c r="J71" s="209">
        <v>0</v>
      </c>
      <c r="K71" s="209">
        <v>-7</v>
      </c>
      <c r="L71" s="209">
        <v>-5</v>
      </c>
      <c r="M71" s="209">
        <f t="shared" ref="M71:M80" si="31">N71-L71-K71-J71</f>
        <v>-116</v>
      </c>
      <c r="N71" s="211">
        <v>-128</v>
      </c>
      <c r="O71" s="196"/>
    </row>
    <row r="72" spans="1:15" ht="11" customHeight="1" outlineLevel="1" x14ac:dyDescent="0.2">
      <c r="A72" s="200" t="s">
        <v>181</v>
      </c>
      <c r="B72" s="211">
        <v>6.5</v>
      </c>
      <c r="C72" s="211">
        <v>11.3</v>
      </c>
      <c r="D72" s="211">
        <v>96.2</v>
      </c>
      <c r="E72" s="209">
        <v>0.6</v>
      </c>
      <c r="F72" s="209">
        <v>30</v>
      </c>
      <c r="G72" s="209">
        <v>7</v>
      </c>
      <c r="H72" s="209">
        <v>6</v>
      </c>
      <c r="I72" s="211">
        <v>43.9</v>
      </c>
      <c r="J72" s="209">
        <v>0.4</v>
      </c>
      <c r="K72" s="209">
        <v>1</v>
      </c>
      <c r="L72" s="209">
        <v>-1</v>
      </c>
      <c r="M72" s="209">
        <f t="shared" si="31"/>
        <v>-0.4</v>
      </c>
      <c r="N72" s="211">
        <v>0</v>
      </c>
      <c r="O72" s="196"/>
    </row>
    <row r="73" spans="1:15" ht="11" customHeight="1" outlineLevel="1" x14ac:dyDescent="0.2">
      <c r="A73" s="200" t="s">
        <v>182</v>
      </c>
      <c r="B73" s="211">
        <v>0</v>
      </c>
      <c r="C73" s="211">
        <v>0</v>
      </c>
      <c r="D73" s="211">
        <v>0</v>
      </c>
      <c r="E73" s="209">
        <v>0</v>
      </c>
      <c r="F73" s="209">
        <v>0</v>
      </c>
      <c r="G73" s="209">
        <v>0</v>
      </c>
      <c r="H73" s="209">
        <v>0</v>
      </c>
      <c r="I73" s="211">
        <v>0</v>
      </c>
      <c r="J73" s="209">
        <v>0</v>
      </c>
      <c r="K73" s="209">
        <v>-130</v>
      </c>
      <c r="L73" s="209">
        <v>0</v>
      </c>
      <c r="M73" s="209">
        <f t="shared" si="31"/>
        <v>-152</v>
      </c>
      <c r="N73" s="211">
        <v>-282</v>
      </c>
      <c r="O73" s="196"/>
    </row>
    <row r="74" spans="1:15" ht="11" customHeight="1" outlineLevel="1" x14ac:dyDescent="0.2">
      <c r="A74" s="200" t="s">
        <v>183</v>
      </c>
      <c r="B74" s="211">
        <v>-8.6</v>
      </c>
      <c r="C74" s="211">
        <v>-11.3</v>
      </c>
      <c r="D74" s="211">
        <v>-10.8</v>
      </c>
      <c r="E74" s="209">
        <v>-10.9</v>
      </c>
      <c r="F74" s="209">
        <v>0</v>
      </c>
      <c r="G74" s="209">
        <v>0</v>
      </c>
      <c r="H74" s="209">
        <v>0</v>
      </c>
      <c r="I74" s="211">
        <v>-10.9</v>
      </c>
      <c r="J74" s="209">
        <v>-15</v>
      </c>
      <c r="K74" s="209">
        <v>0</v>
      </c>
      <c r="L74" s="209">
        <v>0</v>
      </c>
      <c r="M74" s="209">
        <f t="shared" si="31"/>
        <v>0</v>
      </c>
      <c r="N74" s="211">
        <v>-15</v>
      </c>
      <c r="O74" s="196"/>
    </row>
    <row r="75" spans="1:15" ht="11" customHeight="1" outlineLevel="1" x14ac:dyDescent="0.2">
      <c r="A75" s="200" t="s">
        <v>184</v>
      </c>
      <c r="B75" s="211">
        <v>115.4</v>
      </c>
      <c r="C75" s="211">
        <v>121</v>
      </c>
      <c r="D75" s="211">
        <v>143</v>
      </c>
      <c r="E75" s="209">
        <v>74.7</v>
      </c>
      <c r="F75" s="209">
        <v>102</v>
      </c>
      <c r="G75" s="209">
        <v>22</v>
      </c>
      <c r="H75" s="209">
        <v>10</v>
      </c>
      <c r="I75" s="211">
        <v>209.3</v>
      </c>
      <c r="J75" s="209">
        <v>0.6</v>
      </c>
      <c r="K75" s="209">
        <v>214</v>
      </c>
      <c r="L75" s="209">
        <v>79</v>
      </c>
      <c r="M75" s="209">
        <f t="shared" si="31"/>
        <v>5.4</v>
      </c>
      <c r="N75" s="211">
        <v>299</v>
      </c>
      <c r="O75" s="196"/>
    </row>
    <row r="76" spans="1:15" ht="11" customHeight="1" outlineLevel="1" x14ac:dyDescent="0.2">
      <c r="A76" s="201" t="s">
        <v>185</v>
      </c>
      <c r="B76" s="211">
        <v>0</v>
      </c>
      <c r="C76" s="211">
        <v>0</v>
      </c>
      <c r="D76" s="211">
        <v>0</v>
      </c>
      <c r="E76" s="209">
        <v>0</v>
      </c>
      <c r="F76" s="209">
        <v>0</v>
      </c>
      <c r="G76" s="209">
        <v>0</v>
      </c>
      <c r="H76" s="209">
        <v>0</v>
      </c>
      <c r="I76" s="211">
        <v>0</v>
      </c>
      <c r="J76" s="209">
        <v>0</v>
      </c>
      <c r="K76" s="209">
        <v>0</v>
      </c>
      <c r="L76" s="209">
        <v>17</v>
      </c>
      <c r="M76" s="209">
        <f t="shared" si="31"/>
        <v>0</v>
      </c>
      <c r="N76" s="211">
        <v>17</v>
      </c>
      <c r="O76" s="196"/>
    </row>
    <row r="77" spans="1:15" ht="11" customHeight="1" outlineLevel="1" x14ac:dyDescent="0.2">
      <c r="A77" s="200" t="s">
        <v>186</v>
      </c>
      <c r="B77" s="211">
        <v>1.8</v>
      </c>
      <c r="C77" s="211">
        <v>1.7</v>
      </c>
      <c r="D77" s="211">
        <v>1.8</v>
      </c>
      <c r="E77" s="209">
        <v>1.5</v>
      </c>
      <c r="F77" s="209">
        <v>3</v>
      </c>
      <c r="G77" s="209">
        <v>0</v>
      </c>
      <c r="H77" s="209">
        <v>6</v>
      </c>
      <c r="I77" s="211">
        <v>10.9</v>
      </c>
      <c r="J77" s="209">
        <v>1.2</v>
      </c>
      <c r="K77" s="209">
        <v>0</v>
      </c>
      <c r="L77" s="209">
        <v>1</v>
      </c>
      <c r="M77" s="209">
        <f t="shared" si="31"/>
        <v>-2.2000000000000002</v>
      </c>
      <c r="N77" s="211">
        <v>0</v>
      </c>
      <c r="O77" s="196"/>
    </row>
    <row r="78" spans="1:15" ht="11" customHeight="1" outlineLevel="1" x14ac:dyDescent="0.2">
      <c r="A78" s="200" t="s">
        <v>187</v>
      </c>
      <c r="B78" s="211">
        <v>0.3</v>
      </c>
      <c r="C78" s="211">
        <v>4.0999999999999996</v>
      </c>
      <c r="D78" s="211">
        <v>33</v>
      </c>
      <c r="E78" s="209">
        <v>10.6</v>
      </c>
      <c r="F78" s="209">
        <v>10</v>
      </c>
      <c r="G78" s="209">
        <v>11</v>
      </c>
      <c r="H78" s="209">
        <v>10</v>
      </c>
      <c r="I78" s="211">
        <v>41.7</v>
      </c>
      <c r="J78" s="209">
        <v>8.1</v>
      </c>
      <c r="K78" s="209">
        <v>9</v>
      </c>
      <c r="L78" s="209">
        <v>6</v>
      </c>
      <c r="M78" s="209">
        <f t="shared" si="31"/>
        <v>7.9</v>
      </c>
      <c r="N78" s="211">
        <v>31</v>
      </c>
      <c r="O78" s="196"/>
    </row>
    <row r="79" spans="1:15" ht="11" customHeight="1" outlineLevel="1" x14ac:dyDescent="0.2">
      <c r="A79" s="200" t="s">
        <v>188</v>
      </c>
      <c r="B79" s="211">
        <v>1</v>
      </c>
      <c r="C79" s="211">
        <v>0</v>
      </c>
      <c r="D79" s="211">
        <v>0</v>
      </c>
      <c r="E79" s="209">
        <v>-3.5</v>
      </c>
      <c r="F79" s="209">
        <v>-40</v>
      </c>
      <c r="G79" s="209">
        <v>-55</v>
      </c>
      <c r="H79" s="209">
        <v>98</v>
      </c>
      <c r="I79" s="211">
        <v>-1.5</v>
      </c>
      <c r="J79" s="209">
        <v>-4.0999999999999996</v>
      </c>
      <c r="K79" s="209">
        <v>0</v>
      </c>
      <c r="L79" s="209">
        <v>2</v>
      </c>
      <c r="M79" s="209">
        <f t="shared" si="31"/>
        <v>9.9999999999999645E-2</v>
      </c>
      <c r="N79" s="211">
        <v>-2</v>
      </c>
      <c r="O79" s="196"/>
    </row>
    <row r="80" spans="1:15" ht="11" customHeight="1" outlineLevel="1" x14ac:dyDescent="0.2">
      <c r="A80" s="200" t="s">
        <v>189</v>
      </c>
      <c r="B80" s="211">
        <v>0.1</v>
      </c>
      <c r="C80" s="211">
        <v>2</v>
      </c>
      <c r="D80" s="211">
        <v>-2.9</v>
      </c>
      <c r="E80" s="209">
        <v>0.5</v>
      </c>
      <c r="F80" s="209">
        <v>3</v>
      </c>
      <c r="G80" s="209">
        <v>0</v>
      </c>
      <c r="H80" s="209">
        <v>-1</v>
      </c>
      <c r="I80" s="211">
        <v>2.1</v>
      </c>
      <c r="J80" s="209">
        <v>0.3</v>
      </c>
      <c r="K80" s="209">
        <v>-1</v>
      </c>
      <c r="L80" s="209">
        <v>2</v>
      </c>
      <c r="M80" s="209">
        <f t="shared" si="31"/>
        <v>-0.3</v>
      </c>
      <c r="N80" s="211">
        <v>1</v>
      </c>
      <c r="O80" s="196"/>
    </row>
    <row r="81" spans="1:15" ht="11" customHeight="1" outlineLevel="1" x14ac:dyDescent="0.2">
      <c r="A81" s="406" t="s">
        <v>190</v>
      </c>
      <c r="B81" s="215">
        <v>-38.799999999999997</v>
      </c>
      <c r="C81" s="215">
        <v>-135.29999999999998</v>
      </c>
      <c r="D81" s="215">
        <v>-360.4</v>
      </c>
      <c r="E81" s="216">
        <v>-251</v>
      </c>
      <c r="F81" s="216">
        <v>-32</v>
      </c>
      <c r="G81" s="216">
        <v>-313</v>
      </c>
      <c r="H81" s="216">
        <v>45</v>
      </c>
      <c r="I81" s="215">
        <v>-550.79999999999995</v>
      </c>
      <c r="J81" s="216">
        <v>-101</v>
      </c>
      <c r="K81" s="216">
        <v>-210</v>
      </c>
      <c r="L81" s="216">
        <v>20</v>
      </c>
      <c r="M81" s="216">
        <f>SUM(M66:M80)</f>
        <v>-437.4</v>
      </c>
      <c r="N81" s="215">
        <v>-729</v>
      </c>
      <c r="O81" s="193"/>
    </row>
    <row r="82" spans="1:15" ht="11" customHeight="1" outlineLevel="1" x14ac:dyDescent="0.2">
      <c r="A82" s="392" t="s">
        <v>191</v>
      </c>
      <c r="B82" s="211"/>
      <c r="C82" s="211"/>
      <c r="D82" s="211"/>
      <c r="E82" s="209"/>
      <c r="F82" s="209"/>
      <c r="G82" s="209"/>
      <c r="H82" s="209"/>
      <c r="I82" s="211"/>
      <c r="J82" s="209"/>
      <c r="K82" s="209"/>
      <c r="L82" s="209"/>
      <c r="M82" s="209"/>
      <c r="N82" s="211"/>
      <c r="O82" s="196"/>
    </row>
    <row r="83" spans="1:15" ht="11" customHeight="1" outlineLevel="1" x14ac:dyDescent="0.2">
      <c r="A83" s="200" t="s">
        <v>192</v>
      </c>
      <c r="B83" s="211">
        <v>0</v>
      </c>
      <c r="C83" s="211">
        <v>0</v>
      </c>
      <c r="D83" s="211">
        <v>3.3</v>
      </c>
      <c r="E83" s="209">
        <v>0</v>
      </c>
      <c r="F83" s="209">
        <v>0</v>
      </c>
      <c r="G83" s="209">
        <v>0</v>
      </c>
      <c r="H83" s="209">
        <v>4</v>
      </c>
      <c r="I83" s="211">
        <v>4</v>
      </c>
      <c r="J83" s="209">
        <v>0</v>
      </c>
      <c r="K83" s="209">
        <v>0</v>
      </c>
      <c r="L83" s="209">
        <v>0</v>
      </c>
      <c r="M83" s="209">
        <f t="shared" ref="M83:M93" si="32">N83-L83-K83-J83</f>
        <v>0</v>
      </c>
      <c r="N83" s="211">
        <v>0</v>
      </c>
      <c r="O83" s="196"/>
    </row>
    <row r="84" spans="1:15" ht="11" customHeight="1" outlineLevel="1" x14ac:dyDescent="0.2">
      <c r="A84" s="200" t="s">
        <v>193</v>
      </c>
      <c r="B84" s="211">
        <v>-165.4</v>
      </c>
      <c r="C84" s="211">
        <v>-420.9</v>
      </c>
      <c r="D84" s="211">
        <v>-3.2</v>
      </c>
      <c r="E84" s="209">
        <v>0</v>
      </c>
      <c r="F84" s="209">
        <v>0</v>
      </c>
      <c r="G84" s="209">
        <v>0</v>
      </c>
      <c r="H84" s="209">
        <v>0</v>
      </c>
      <c r="I84" s="211">
        <v>0</v>
      </c>
      <c r="J84" s="209">
        <v>0</v>
      </c>
      <c r="K84" s="209">
        <v>0</v>
      </c>
      <c r="L84" s="209">
        <v>-201</v>
      </c>
      <c r="M84" s="209">
        <f t="shared" si="32"/>
        <v>-96</v>
      </c>
      <c r="N84" s="211">
        <v>-297</v>
      </c>
      <c r="O84" s="196"/>
    </row>
    <row r="85" spans="1:15" ht="11" customHeight="1" outlineLevel="1" x14ac:dyDescent="0.2">
      <c r="A85" s="200" t="s">
        <v>194</v>
      </c>
      <c r="B85" s="211">
        <v>0</v>
      </c>
      <c r="C85" s="211">
        <v>0</v>
      </c>
      <c r="D85" s="211">
        <v>-31.1</v>
      </c>
      <c r="E85" s="209">
        <v>-31.8</v>
      </c>
      <c r="F85" s="209">
        <v>-46</v>
      </c>
      <c r="G85" s="209">
        <v>-26</v>
      </c>
      <c r="H85" s="209">
        <v>-15</v>
      </c>
      <c r="I85" s="211">
        <v>-118.9</v>
      </c>
      <c r="J85" s="209">
        <v>0</v>
      </c>
      <c r="K85" s="209">
        <v>0</v>
      </c>
      <c r="L85" s="209">
        <v>0</v>
      </c>
      <c r="M85" s="209">
        <f t="shared" si="32"/>
        <v>0</v>
      </c>
      <c r="N85" s="211">
        <v>0</v>
      </c>
      <c r="O85" s="196"/>
    </row>
    <row r="86" spans="1:15" ht="11" customHeight="1" outlineLevel="1" x14ac:dyDescent="0.2">
      <c r="A86" s="200" t="s">
        <v>195</v>
      </c>
      <c r="B86" s="211">
        <v>0</v>
      </c>
      <c r="C86" s="211">
        <v>-200</v>
      </c>
      <c r="D86" s="211">
        <v>-600</v>
      </c>
      <c r="E86" s="209">
        <v>0</v>
      </c>
      <c r="F86" s="209">
        <v>0</v>
      </c>
      <c r="G86" s="209">
        <v>0</v>
      </c>
      <c r="H86" s="209">
        <v>-203</v>
      </c>
      <c r="I86" s="211">
        <v>-203</v>
      </c>
      <c r="J86" s="209">
        <v>0</v>
      </c>
      <c r="K86" s="209">
        <v>0</v>
      </c>
      <c r="L86" s="209">
        <v>0</v>
      </c>
      <c r="M86" s="209">
        <f t="shared" si="32"/>
        <v>-100</v>
      </c>
      <c r="N86" s="211">
        <v>-100</v>
      </c>
      <c r="O86" s="196"/>
    </row>
    <row r="87" spans="1:15" ht="11" customHeight="1" outlineLevel="1" x14ac:dyDescent="0.2">
      <c r="A87" s="200" t="s">
        <v>196</v>
      </c>
      <c r="B87" s="211">
        <v>-110.8</v>
      </c>
      <c r="C87" s="211">
        <v>-302.3</v>
      </c>
      <c r="D87" s="211">
        <v>-457.3</v>
      </c>
      <c r="E87" s="209">
        <v>-75.8</v>
      </c>
      <c r="F87" s="209">
        <v>-116</v>
      </c>
      <c r="G87" s="209">
        <v>-65</v>
      </c>
      <c r="H87" s="209">
        <v>-115</v>
      </c>
      <c r="I87" s="211">
        <v>-370.8</v>
      </c>
      <c r="J87" s="209">
        <v>-96.9</v>
      </c>
      <c r="K87" s="209">
        <v>-143</v>
      </c>
      <c r="L87" s="209">
        <v>-2</v>
      </c>
      <c r="M87" s="209">
        <f t="shared" si="32"/>
        <v>-90.1</v>
      </c>
      <c r="N87" s="211">
        <v>-332</v>
      </c>
      <c r="O87" s="196"/>
    </row>
    <row r="88" spans="1:15" ht="11" customHeight="1" outlineLevel="1" x14ac:dyDescent="0.2">
      <c r="A88" s="200" t="s">
        <v>197</v>
      </c>
      <c r="B88" s="211">
        <v>572.9</v>
      </c>
      <c r="C88" s="211">
        <v>1425.9</v>
      </c>
      <c r="D88" s="211">
        <v>2192.6999999999998</v>
      </c>
      <c r="E88" s="209">
        <v>486.6</v>
      </c>
      <c r="F88" s="209">
        <v>430</v>
      </c>
      <c r="G88" s="209">
        <v>429</v>
      </c>
      <c r="H88" s="209">
        <v>11</v>
      </c>
      <c r="I88" s="211">
        <v>1356.2</v>
      </c>
      <c r="J88" s="209">
        <v>756.7</v>
      </c>
      <c r="K88" s="209">
        <v>104</v>
      </c>
      <c r="L88" s="209">
        <v>764</v>
      </c>
      <c r="M88" s="209">
        <f t="shared" si="32"/>
        <v>1039.3</v>
      </c>
      <c r="N88" s="211">
        <v>2664</v>
      </c>
      <c r="O88" s="196"/>
    </row>
    <row r="89" spans="1:15" ht="11" customHeight="1" outlineLevel="1" x14ac:dyDescent="0.2">
      <c r="A89" s="200" t="s">
        <v>198</v>
      </c>
      <c r="B89" s="211">
        <v>-564.9</v>
      </c>
      <c r="C89" s="211">
        <v>-1238.8</v>
      </c>
      <c r="D89" s="211">
        <v>-1011.6</v>
      </c>
      <c r="E89" s="209">
        <v>-250.4</v>
      </c>
      <c r="F89" s="209">
        <v>-436</v>
      </c>
      <c r="G89" s="209">
        <v>-229</v>
      </c>
      <c r="H89" s="209">
        <v>-17</v>
      </c>
      <c r="I89" s="211">
        <v>-931.7</v>
      </c>
      <c r="J89" s="209">
        <v>-532.20000000000005</v>
      </c>
      <c r="K89" s="209">
        <v>-117</v>
      </c>
      <c r="L89" s="209">
        <v>-463</v>
      </c>
      <c r="M89" s="209">
        <f t="shared" si="32"/>
        <v>-510.79999999999995</v>
      </c>
      <c r="N89" s="211">
        <v>-1623</v>
      </c>
      <c r="O89" s="196"/>
    </row>
    <row r="90" spans="1:15" ht="11" customHeight="1" outlineLevel="1" x14ac:dyDescent="0.2">
      <c r="A90" s="200" t="s">
        <v>199</v>
      </c>
      <c r="B90" s="211">
        <v>0</v>
      </c>
      <c r="C90" s="211">
        <v>0</v>
      </c>
      <c r="D90" s="211">
        <v>555.29999999999995</v>
      </c>
      <c r="E90" s="209">
        <v>21.9</v>
      </c>
      <c r="F90" s="209">
        <v>344</v>
      </c>
      <c r="G90" s="209">
        <v>141</v>
      </c>
      <c r="H90" s="209">
        <v>9</v>
      </c>
      <c r="I90" s="211">
        <v>516.1</v>
      </c>
      <c r="J90" s="209">
        <v>192.3</v>
      </c>
      <c r="K90" s="209">
        <v>6</v>
      </c>
      <c r="L90" s="209">
        <v>39</v>
      </c>
      <c r="M90" s="209">
        <f t="shared" si="32"/>
        <v>33.699999999999989</v>
      </c>
      <c r="N90" s="211">
        <v>271</v>
      </c>
      <c r="O90" s="196"/>
    </row>
    <row r="91" spans="1:15" ht="11" customHeight="1" outlineLevel="1" x14ac:dyDescent="0.2">
      <c r="A91" s="200" t="s">
        <v>200</v>
      </c>
      <c r="B91" s="211">
        <v>0</v>
      </c>
      <c r="C91" s="211">
        <v>0</v>
      </c>
      <c r="D91" s="211">
        <v>-551.1</v>
      </c>
      <c r="E91" s="209">
        <v>-20.5</v>
      </c>
      <c r="F91" s="209">
        <v>-335</v>
      </c>
      <c r="G91" s="209">
        <v>-142</v>
      </c>
      <c r="H91" s="209">
        <v>-31</v>
      </c>
      <c r="I91" s="211">
        <v>-528</v>
      </c>
      <c r="J91" s="209">
        <v>-185.8</v>
      </c>
      <c r="K91" s="209">
        <v>-4</v>
      </c>
      <c r="L91" s="209">
        <v>-40</v>
      </c>
      <c r="M91" s="209">
        <f t="shared" si="32"/>
        <v>-32.199999999999989</v>
      </c>
      <c r="N91" s="211">
        <v>-262</v>
      </c>
      <c r="O91" s="196"/>
    </row>
    <row r="92" spans="1:15" ht="11" customHeight="1" outlineLevel="1" x14ac:dyDescent="0.2">
      <c r="A92" s="200" t="s">
        <v>201</v>
      </c>
      <c r="B92" s="211">
        <v>75</v>
      </c>
      <c r="C92" s="211">
        <v>0</v>
      </c>
      <c r="D92" s="211">
        <v>0</v>
      </c>
      <c r="E92" s="209">
        <v>0</v>
      </c>
      <c r="F92" s="209">
        <v>0</v>
      </c>
      <c r="G92" s="209">
        <v>0</v>
      </c>
      <c r="H92" s="209">
        <v>0</v>
      </c>
      <c r="I92" s="211">
        <v>0</v>
      </c>
      <c r="J92" s="209">
        <v>0</v>
      </c>
      <c r="K92" s="209">
        <v>0</v>
      </c>
      <c r="L92" s="209">
        <v>0</v>
      </c>
      <c r="M92" s="209">
        <f t="shared" si="32"/>
        <v>0</v>
      </c>
      <c r="N92" s="211">
        <v>0</v>
      </c>
      <c r="O92" s="196"/>
    </row>
    <row r="93" spans="1:15" ht="11" customHeight="1" outlineLevel="1" x14ac:dyDescent="0.2">
      <c r="A93" s="200" t="s">
        <v>134</v>
      </c>
      <c r="B93" s="211">
        <v>-22.7</v>
      </c>
      <c r="C93" s="211">
        <v>-27.4</v>
      </c>
      <c r="D93" s="211">
        <v>-42.2</v>
      </c>
      <c r="E93" s="209">
        <v>-9.3000000000000007</v>
      </c>
      <c r="F93" s="209">
        <v>-10</v>
      </c>
      <c r="G93" s="209">
        <v>-12</v>
      </c>
      <c r="H93" s="209">
        <v>-13</v>
      </c>
      <c r="I93" s="211">
        <v>-44.8</v>
      </c>
      <c r="J93" s="209">
        <v>-12.3</v>
      </c>
      <c r="K93" s="209">
        <v>-13</v>
      </c>
      <c r="L93" s="209">
        <v>-12</v>
      </c>
      <c r="M93" s="209">
        <f t="shared" si="32"/>
        <v>-14.7</v>
      </c>
      <c r="N93" s="211">
        <v>-52</v>
      </c>
      <c r="O93" s="196"/>
    </row>
    <row r="94" spans="1:15" ht="11" customHeight="1" outlineLevel="1" x14ac:dyDescent="0.2">
      <c r="A94" s="406" t="s">
        <v>202</v>
      </c>
      <c r="B94" s="215">
        <v>-290.89999999999998</v>
      </c>
      <c r="C94" s="215">
        <v>-763.49999999999989</v>
      </c>
      <c r="D94" s="215">
        <v>54.8</v>
      </c>
      <c r="E94" s="216">
        <v>120.7</v>
      </c>
      <c r="F94" s="216">
        <v>-169</v>
      </c>
      <c r="G94" s="216">
        <v>96</v>
      </c>
      <c r="H94" s="216">
        <v>-370</v>
      </c>
      <c r="I94" s="215">
        <v>-320.89999999999998</v>
      </c>
      <c r="J94" s="216">
        <v>121.8</v>
      </c>
      <c r="K94" s="216">
        <v>-167</v>
      </c>
      <c r="L94" s="216">
        <v>85</v>
      </c>
      <c r="M94" s="216">
        <f>SUM(M84:M93)</f>
        <v>229.2</v>
      </c>
      <c r="N94" s="215">
        <f>SUM(N83:N93)</f>
        <v>269</v>
      </c>
      <c r="O94" s="193"/>
    </row>
    <row r="95" spans="1:15" ht="11" customHeight="1" outlineLevel="1" x14ac:dyDescent="0.2">
      <c r="A95" s="406" t="s">
        <v>203</v>
      </c>
      <c r="B95" s="215">
        <v>411.5</v>
      </c>
      <c r="C95" s="215">
        <v>-70.599999999999994</v>
      </c>
      <c r="D95" s="215">
        <v>601.9</v>
      </c>
      <c r="E95" s="216">
        <v>-394</v>
      </c>
      <c r="F95" s="216">
        <v>82</v>
      </c>
      <c r="G95" s="216">
        <v>-27</v>
      </c>
      <c r="H95" s="216">
        <v>-4</v>
      </c>
      <c r="I95" s="215">
        <v>-343</v>
      </c>
      <c r="J95" s="216">
        <v>355</v>
      </c>
      <c r="K95" s="216">
        <v>-502</v>
      </c>
      <c r="L95" s="216">
        <f>L94+L81+L64</f>
        <v>318</v>
      </c>
      <c r="M95" s="216">
        <f>M94+M81+M64</f>
        <v>-117.49999999999997</v>
      </c>
      <c r="N95" s="215">
        <f>N94+N81+N64</f>
        <v>53</v>
      </c>
      <c r="O95" s="193"/>
    </row>
    <row r="96" spans="1:15" ht="11" customHeight="1" outlineLevel="1" x14ac:dyDescent="0.2">
      <c r="A96" s="200" t="s">
        <v>204</v>
      </c>
      <c r="B96" s="211">
        <v>-2.7</v>
      </c>
      <c r="C96" s="211">
        <v>-2.1</v>
      </c>
      <c r="D96" s="211">
        <v>1.1000000000000001</v>
      </c>
      <c r="E96" s="209">
        <v>-7</v>
      </c>
      <c r="F96" s="209">
        <v>-7</v>
      </c>
      <c r="G96" s="209">
        <v>-4</v>
      </c>
      <c r="H96" s="209">
        <v>-7</v>
      </c>
      <c r="I96" s="211">
        <v>-24.7</v>
      </c>
      <c r="J96" s="209">
        <v>4</v>
      </c>
      <c r="K96" s="209">
        <v>11</v>
      </c>
      <c r="L96" s="209">
        <v>4</v>
      </c>
      <c r="M96" s="209">
        <f>N96-L96-K96-J96+0.4</f>
        <v>-1.6</v>
      </c>
      <c r="N96" s="211">
        <v>17</v>
      </c>
      <c r="O96" s="196"/>
    </row>
    <row r="97" spans="1:15" ht="11" customHeight="1" outlineLevel="1" x14ac:dyDescent="0.2">
      <c r="A97" s="200" t="s">
        <v>205</v>
      </c>
      <c r="B97" s="211">
        <v>0</v>
      </c>
      <c r="C97" s="211">
        <v>0</v>
      </c>
      <c r="D97" s="211">
        <v>0</v>
      </c>
      <c r="E97" s="209">
        <v>0</v>
      </c>
      <c r="F97" s="209">
        <v>0</v>
      </c>
      <c r="G97" s="209">
        <v>0</v>
      </c>
      <c r="H97" s="209">
        <v>0</v>
      </c>
      <c r="I97" s="211">
        <v>0</v>
      </c>
      <c r="J97" s="209">
        <v>0</v>
      </c>
      <c r="K97" s="209">
        <v>-33</v>
      </c>
      <c r="L97" s="209">
        <v>33</v>
      </c>
      <c r="M97" s="209">
        <f>N97-L97-K97-J97</f>
        <v>-7</v>
      </c>
      <c r="N97" s="211">
        <v>-7</v>
      </c>
      <c r="O97" s="196"/>
    </row>
    <row r="98" spans="1:15" ht="11" customHeight="1" outlineLevel="1" x14ac:dyDescent="0.2">
      <c r="A98" s="404" t="s">
        <v>206</v>
      </c>
      <c r="B98" s="212">
        <v>872.2</v>
      </c>
      <c r="C98" s="212">
        <v>1281</v>
      </c>
      <c r="D98" s="212">
        <v>1208.3</v>
      </c>
      <c r="E98" s="213">
        <v>1811.3</v>
      </c>
      <c r="F98" s="213">
        <v>1411</v>
      </c>
      <c r="G98" s="213">
        <v>1486</v>
      </c>
      <c r="H98" s="213">
        <v>1455</v>
      </c>
      <c r="I98" s="212">
        <v>1811.3</v>
      </c>
      <c r="J98" s="213">
        <v>1443.6</v>
      </c>
      <c r="K98" s="213">
        <v>1802</v>
      </c>
      <c r="L98" s="213">
        <v>1278</v>
      </c>
      <c r="M98" s="213">
        <f>L99</f>
        <v>1633</v>
      </c>
      <c r="N98" s="212">
        <f>I99</f>
        <v>1443.6</v>
      </c>
      <c r="O98" s="193"/>
    </row>
    <row r="99" spans="1:15" ht="11" customHeight="1" outlineLevel="1" thickBot="1" x14ac:dyDescent="0.25">
      <c r="A99" s="446" t="s">
        <v>207</v>
      </c>
      <c r="B99" s="447">
        <v>1281</v>
      </c>
      <c r="C99" s="447">
        <v>1208.3</v>
      </c>
      <c r="D99" s="447">
        <v>1811.3</v>
      </c>
      <c r="E99" s="448">
        <v>1410.3</v>
      </c>
      <c r="F99" s="448">
        <v>1486</v>
      </c>
      <c r="G99" s="448">
        <v>1455</v>
      </c>
      <c r="H99" s="448">
        <v>1444</v>
      </c>
      <c r="I99" s="447">
        <v>1443.6</v>
      </c>
      <c r="J99" s="448">
        <v>1802.3</v>
      </c>
      <c r="K99" s="448">
        <v>1278</v>
      </c>
      <c r="L99" s="448">
        <v>1633</v>
      </c>
      <c r="M99" s="448">
        <f>M98+M97+M96+M95</f>
        <v>1506.9</v>
      </c>
      <c r="N99" s="447">
        <f>N98+N97+N96+N95</f>
        <v>1506.6</v>
      </c>
      <c r="O99" s="193"/>
    </row>
    <row r="100" spans="1:15" s="200" customFormat="1" ht="11" customHeight="1" outlineLevel="1" x14ac:dyDescent="0.15">
      <c r="B100" s="201"/>
      <c r="C100" s="201"/>
      <c r="D100" s="201"/>
      <c r="E100" s="201"/>
      <c r="F100" s="201"/>
      <c r="G100" s="201"/>
      <c r="H100" s="201"/>
      <c r="I100" s="201"/>
      <c r="J100" s="201"/>
      <c r="K100" s="201"/>
      <c r="L100" s="201"/>
      <c r="M100" s="201"/>
      <c r="N100" s="201"/>
      <c r="O100" s="201"/>
    </row>
    <row r="101" spans="1:15" x14ac:dyDescent="0.2">
      <c r="K101" s="198"/>
    </row>
    <row r="123" spans="5:15" x14ac:dyDescent="0.2">
      <c r="E123" s="196"/>
      <c r="F123" s="196"/>
      <c r="G123" s="196"/>
      <c r="H123" s="196"/>
      <c r="I123" s="196"/>
      <c r="J123" s="196"/>
      <c r="K123" s="196"/>
      <c r="L123" s="196"/>
      <c r="M123" s="196"/>
      <c r="N123" s="196"/>
      <c r="O123" s="196"/>
    </row>
    <row r="124" spans="5:15" x14ac:dyDescent="0.2">
      <c r="E124" s="196"/>
      <c r="F124" s="196"/>
      <c r="G124" s="196"/>
      <c r="H124" s="196"/>
      <c r="I124" s="196"/>
      <c r="J124" s="196"/>
      <c r="K124" s="196"/>
      <c r="L124" s="196"/>
      <c r="M124" s="196"/>
      <c r="N124" s="196"/>
      <c r="O124" s="196"/>
    </row>
    <row r="125" spans="5:15" x14ac:dyDescent="0.2">
      <c r="J125" s="198"/>
      <c r="K125" s="198"/>
      <c r="L125" s="198"/>
    </row>
    <row r="126" spans="5:15" x14ac:dyDescent="0.2">
      <c r="J126" s="198"/>
      <c r="K126" s="198"/>
      <c r="L126" s="198"/>
    </row>
    <row r="127" spans="5:15" x14ac:dyDescent="0.2">
      <c r="J127" s="198"/>
      <c r="K127" s="198"/>
      <c r="L127" s="198"/>
    </row>
    <row r="128" spans="5:15" x14ac:dyDescent="0.2">
      <c r="J128" s="198"/>
      <c r="K128" s="198"/>
      <c r="L128" s="198"/>
    </row>
    <row r="129" spans="10:12" x14ac:dyDescent="0.2">
      <c r="J129" s="198"/>
      <c r="K129" s="198"/>
      <c r="L129" s="198"/>
    </row>
    <row r="130" spans="10:12" x14ac:dyDescent="0.2">
      <c r="J130" s="198"/>
      <c r="K130" s="198"/>
      <c r="L130" s="198"/>
    </row>
    <row r="131" spans="10:12" x14ac:dyDescent="0.2">
      <c r="J131" s="198"/>
      <c r="K131" s="198"/>
      <c r="L131" s="198"/>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911-477E-411F-B3C1-06AE158B8004}">
  <sheetPr>
    <tabColor theme="4"/>
  </sheetPr>
  <dimension ref="A1:AM119"/>
  <sheetViews>
    <sheetView workbookViewId="0">
      <pane xSplit="1" ySplit="1" topLeftCell="B2" activePane="bottomRight" state="frozen"/>
      <selection pane="topRight"/>
      <selection pane="bottomLeft"/>
      <selection pane="bottomRight" activeCell="C67" sqref="C67"/>
    </sheetView>
  </sheetViews>
  <sheetFormatPr baseColWidth="10" defaultColWidth="9.33203125" defaultRowHeight="11" outlineLevelCol="1" x14ac:dyDescent="0.15"/>
  <cols>
    <col min="1" max="1" width="53.1640625" style="128" customWidth="1"/>
    <col min="2" max="4" width="10.33203125" style="128" customWidth="1"/>
    <col min="5" max="8" width="10.33203125" style="128" hidden="1" customWidth="1" outlineLevel="1"/>
    <col min="9" max="9" width="10.33203125" style="128" customWidth="1" collapsed="1"/>
    <col min="10" max="13" width="10.33203125" style="128" hidden="1" customWidth="1" outlineLevel="1"/>
    <col min="14" max="14" width="10.33203125" style="128" customWidth="1" collapsed="1"/>
    <col min="15" max="15" width="7.33203125" style="128" customWidth="1"/>
    <col min="16" max="34" width="9.33203125" style="128"/>
    <col min="35" max="39" width="9.33203125" style="128" bestFit="1" customWidth="1"/>
    <col min="40" max="16384" width="9.33203125" style="128"/>
  </cols>
  <sheetData>
    <row r="1" spans="1:39" s="13" customFormat="1" ht="11" customHeight="1" thickBot="1" x14ac:dyDescent="0.2">
      <c r="A1" s="206" t="s">
        <v>14</v>
      </c>
      <c r="B1" s="207" t="s">
        <v>29</v>
      </c>
      <c r="C1" s="207" t="s">
        <v>34</v>
      </c>
      <c r="D1" s="207" t="s">
        <v>39</v>
      </c>
      <c r="E1" s="207" t="s">
        <v>40</v>
      </c>
      <c r="F1" s="207" t="s">
        <v>41</v>
      </c>
      <c r="G1" s="207" t="s">
        <v>42</v>
      </c>
      <c r="H1" s="207" t="s">
        <v>43</v>
      </c>
      <c r="I1" s="207" t="s">
        <v>44</v>
      </c>
      <c r="J1" s="208" t="s">
        <v>45</v>
      </c>
      <c r="K1" s="208" t="s">
        <v>46</v>
      </c>
      <c r="L1" s="208" t="s">
        <v>47</v>
      </c>
      <c r="M1" s="208" t="s">
        <v>48</v>
      </c>
      <c r="N1" s="207" t="s">
        <v>49</v>
      </c>
      <c r="O1" s="4"/>
      <c r="P1" s="4"/>
      <c r="Q1" s="4"/>
      <c r="R1" s="4"/>
      <c r="S1" s="4"/>
      <c r="T1" s="4"/>
      <c r="U1" s="4"/>
      <c r="V1" s="4"/>
      <c r="W1" s="4"/>
      <c r="X1" s="4"/>
      <c r="Y1" s="4"/>
      <c r="Z1" s="4"/>
      <c r="AA1" s="4"/>
      <c r="AB1" s="4"/>
      <c r="AC1" s="4"/>
      <c r="AD1" s="4"/>
      <c r="AE1" s="4"/>
      <c r="AF1" s="4"/>
      <c r="AG1" s="4"/>
      <c r="AH1" s="128"/>
      <c r="AI1" s="190"/>
      <c r="AJ1" s="190"/>
      <c r="AK1" s="190"/>
      <c r="AL1" s="190"/>
      <c r="AM1" s="190"/>
    </row>
    <row r="2" spans="1:39" s="191" customFormat="1" ht="11" customHeight="1" x14ac:dyDescent="0.15">
      <c r="A2" s="195"/>
      <c r="B2" s="209"/>
      <c r="C2" s="209"/>
      <c r="D2" s="209"/>
      <c r="E2" s="209"/>
      <c r="F2" s="209"/>
      <c r="G2" s="209"/>
      <c r="H2" s="209"/>
      <c r="I2" s="209"/>
      <c r="J2" s="209"/>
      <c r="K2" s="209"/>
      <c r="L2" s="209"/>
      <c r="M2" s="209"/>
      <c r="N2" s="209"/>
      <c r="O2" s="16"/>
      <c r="R2" s="16"/>
      <c r="S2" s="16"/>
      <c r="T2" s="16"/>
      <c r="U2" s="16"/>
      <c r="V2" s="16"/>
      <c r="W2" s="16"/>
      <c r="X2" s="16"/>
      <c r="Y2" s="16"/>
      <c r="Z2" s="16"/>
      <c r="AA2" s="17"/>
      <c r="AB2" s="16"/>
      <c r="AC2" s="16"/>
      <c r="AD2" s="16"/>
      <c r="AE2" s="16"/>
      <c r="AF2" s="16"/>
      <c r="AG2" s="16"/>
      <c r="AH2" s="128"/>
    </row>
    <row r="3" spans="1:39" s="191" customFormat="1" ht="11" customHeight="1" x14ac:dyDescent="0.15">
      <c r="A3" s="195"/>
      <c r="B3" s="209"/>
      <c r="C3" s="209"/>
      <c r="D3" s="209"/>
      <c r="E3" s="209"/>
      <c r="F3" s="209"/>
      <c r="G3" s="209"/>
      <c r="H3" s="209"/>
      <c r="I3" s="209"/>
      <c r="J3" s="209"/>
      <c r="K3" s="209"/>
      <c r="L3" s="209"/>
      <c r="M3" s="209"/>
      <c r="N3" s="209"/>
      <c r="O3" s="16"/>
      <c r="R3" s="16"/>
      <c r="S3" s="16"/>
      <c r="T3" s="16"/>
      <c r="U3" s="16"/>
      <c r="V3" s="16"/>
      <c r="W3" s="16"/>
      <c r="X3" s="16"/>
      <c r="Y3" s="16"/>
      <c r="Z3" s="16"/>
      <c r="AA3" s="17"/>
      <c r="AB3" s="16"/>
      <c r="AC3" s="16"/>
      <c r="AD3" s="16"/>
      <c r="AE3" s="16"/>
      <c r="AF3" s="16"/>
      <c r="AG3" s="16"/>
      <c r="AH3" s="128"/>
    </row>
    <row r="4" spans="1:39" s="191" customFormat="1" ht="11" customHeight="1" x14ac:dyDescent="0.15">
      <c r="A4" s="210" t="s">
        <v>208</v>
      </c>
      <c r="B4" s="209"/>
      <c r="C4" s="209"/>
      <c r="D4" s="209"/>
      <c r="E4" s="209"/>
      <c r="F4" s="209"/>
      <c r="G4" s="209"/>
      <c r="H4" s="209"/>
      <c r="I4" s="209"/>
      <c r="J4" s="209"/>
      <c r="K4" s="209"/>
      <c r="L4" s="209"/>
      <c r="M4" s="209"/>
      <c r="N4" s="209"/>
      <c r="O4" s="16"/>
      <c r="R4" s="16"/>
      <c r="S4" s="16"/>
      <c r="T4" s="16"/>
      <c r="U4" s="16"/>
      <c r="V4" s="16"/>
      <c r="W4" s="16"/>
      <c r="X4" s="16"/>
      <c r="Y4" s="16"/>
      <c r="Z4" s="16"/>
      <c r="AA4" s="17"/>
      <c r="AB4" s="16"/>
      <c r="AC4" s="16"/>
      <c r="AD4" s="16"/>
      <c r="AE4" s="16"/>
      <c r="AF4" s="16"/>
      <c r="AG4" s="16"/>
      <c r="AH4" s="128"/>
    </row>
    <row r="5" spans="1:39" s="191" customFormat="1" ht="11" customHeight="1" x14ac:dyDescent="0.15">
      <c r="A5" s="200" t="s">
        <v>209</v>
      </c>
      <c r="B5" s="211">
        <v>2545</v>
      </c>
      <c r="C5" s="211">
        <v>2433</v>
      </c>
      <c r="D5" s="211">
        <v>2432</v>
      </c>
      <c r="E5" s="209">
        <v>2401</v>
      </c>
      <c r="F5" s="209">
        <v>2449</v>
      </c>
      <c r="G5" s="209">
        <v>2484</v>
      </c>
      <c r="H5" s="209">
        <f>I5</f>
        <v>2479</v>
      </c>
      <c r="I5" s="211">
        <v>2479</v>
      </c>
      <c r="J5" s="209">
        <v>2461</v>
      </c>
      <c r="K5" s="209">
        <v>2452</v>
      </c>
      <c r="L5" s="209">
        <v>2437</v>
      </c>
      <c r="M5" s="209">
        <v>2402</v>
      </c>
      <c r="N5" s="211">
        <f>M5</f>
        <v>2402</v>
      </c>
      <c r="O5" s="199"/>
      <c r="R5" s="16"/>
      <c r="S5" s="16"/>
      <c r="T5" s="16"/>
      <c r="U5" s="16"/>
      <c r="V5" s="16"/>
      <c r="W5" s="16"/>
      <c r="X5" s="16"/>
      <c r="Y5" s="16"/>
      <c r="Z5" s="16"/>
      <c r="AA5" s="17"/>
      <c r="AB5" s="16"/>
      <c r="AC5" s="16"/>
      <c r="AD5" s="16"/>
      <c r="AE5" s="16"/>
      <c r="AF5" s="16"/>
      <c r="AG5" s="16"/>
      <c r="AH5" s="128"/>
    </row>
    <row r="6" spans="1:39" s="191" customFormat="1" ht="11" customHeight="1" x14ac:dyDescent="0.15">
      <c r="A6" s="200" t="s">
        <v>210</v>
      </c>
      <c r="B6" s="211">
        <v>1056</v>
      </c>
      <c r="C6" s="211">
        <v>1083</v>
      </c>
      <c r="D6" s="211">
        <v>1208</v>
      </c>
      <c r="E6" s="209">
        <v>1202</v>
      </c>
      <c r="F6" s="209">
        <v>1208</v>
      </c>
      <c r="G6" s="209">
        <v>1455</v>
      </c>
      <c r="H6" s="209">
        <f t="shared" ref="H6:H59" si="0">I6</f>
        <v>1483</v>
      </c>
      <c r="I6" s="211">
        <v>1483</v>
      </c>
      <c r="J6" s="209">
        <v>1471</v>
      </c>
      <c r="K6" s="209">
        <v>1445</v>
      </c>
      <c r="L6" s="209">
        <v>1450</v>
      </c>
      <c r="M6" s="209">
        <v>1452</v>
      </c>
      <c r="N6" s="211">
        <f t="shared" ref="N6:N14" si="1">M6</f>
        <v>1452</v>
      </c>
      <c r="O6" s="199"/>
      <c r="R6" s="16"/>
      <c r="S6" s="16"/>
      <c r="T6" s="16"/>
      <c r="U6" s="16"/>
      <c r="V6" s="16"/>
      <c r="W6" s="16"/>
      <c r="X6" s="16"/>
      <c r="Y6" s="16"/>
      <c r="Z6" s="16"/>
      <c r="AA6" s="17"/>
      <c r="AB6" s="16"/>
      <c r="AC6" s="16"/>
      <c r="AD6" s="16"/>
      <c r="AE6" s="16"/>
      <c r="AF6" s="16"/>
      <c r="AG6" s="16"/>
      <c r="AH6" s="128"/>
    </row>
    <row r="7" spans="1:39" s="139" customFormat="1" ht="11" customHeight="1" x14ac:dyDescent="0.15">
      <c r="A7" s="200" t="s">
        <v>211</v>
      </c>
      <c r="B7" s="211">
        <v>411</v>
      </c>
      <c r="C7" s="211">
        <v>363</v>
      </c>
      <c r="D7" s="211">
        <v>369</v>
      </c>
      <c r="E7" s="209">
        <v>393</v>
      </c>
      <c r="F7" s="209">
        <v>407</v>
      </c>
      <c r="G7" s="209">
        <v>491</v>
      </c>
      <c r="H7" s="209">
        <f t="shared" si="0"/>
        <v>537</v>
      </c>
      <c r="I7" s="211">
        <v>537</v>
      </c>
      <c r="J7" s="209">
        <v>544</v>
      </c>
      <c r="K7" s="209">
        <v>522</v>
      </c>
      <c r="L7" s="209">
        <v>510</v>
      </c>
      <c r="M7" s="209">
        <v>572</v>
      </c>
      <c r="N7" s="211">
        <f t="shared" si="1"/>
        <v>572</v>
      </c>
      <c r="O7" s="199"/>
    </row>
    <row r="8" spans="1:39" ht="11" customHeight="1" x14ac:dyDescent="0.15">
      <c r="A8" s="200" t="s">
        <v>212</v>
      </c>
      <c r="B8" s="211">
        <v>18</v>
      </c>
      <c r="C8" s="211">
        <v>19</v>
      </c>
      <c r="D8" s="211">
        <v>1</v>
      </c>
      <c r="E8" s="209">
        <v>1</v>
      </c>
      <c r="F8" s="209">
        <v>1</v>
      </c>
      <c r="G8" s="209">
        <v>1</v>
      </c>
      <c r="H8" s="209">
        <f t="shared" si="0"/>
        <v>2</v>
      </c>
      <c r="I8" s="211">
        <v>2</v>
      </c>
      <c r="J8" s="209">
        <v>2</v>
      </c>
      <c r="K8" s="209">
        <v>2</v>
      </c>
      <c r="L8" s="209">
        <v>2</v>
      </c>
      <c r="M8" s="209">
        <v>151</v>
      </c>
      <c r="N8" s="211">
        <f t="shared" si="1"/>
        <v>151</v>
      </c>
    </row>
    <row r="9" spans="1:39" ht="11" customHeight="1" x14ac:dyDescent="0.15">
      <c r="A9" s="200" t="s">
        <v>213</v>
      </c>
      <c r="B9" s="211">
        <v>313</v>
      </c>
      <c r="C9" s="211">
        <v>285</v>
      </c>
      <c r="D9" s="211">
        <v>322</v>
      </c>
      <c r="E9" s="209">
        <v>303</v>
      </c>
      <c r="F9" s="209">
        <v>255</v>
      </c>
      <c r="G9" s="209">
        <v>322</v>
      </c>
      <c r="H9" s="209">
        <f t="shared" si="0"/>
        <v>377</v>
      </c>
      <c r="I9" s="211">
        <v>377</v>
      </c>
      <c r="J9" s="209">
        <v>374</v>
      </c>
      <c r="K9" s="209">
        <v>451</v>
      </c>
      <c r="L9" s="209">
        <v>372</v>
      </c>
      <c r="M9" s="209">
        <v>696</v>
      </c>
      <c r="N9" s="211">
        <f>M9</f>
        <v>696</v>
      </c>
    </row>
    <row r="10" spans="1:39" ht="11" customHeight="1" x14ac:dyDescent="0.15">
      <c r="A10" s="200" t="s">
        <v>214</v>
      </c>
      <c r="B10" s="211">
        <v>90</v>
      </c>
      <c r="C10" s="211">
        <v>83</v>
      </c>
      <c r="D10" s="211">
        <v>97</v>
      </c>
      <c r="E10" s="209">
        <v>95</v>
      </c>
      <c r="F10" s="209">
        <v>94</v>
      </c>
      <c r="G10" s="209">
        <v>88</v>
      </c>
      <c r="H10" s="209">
        <f t="shared" si="0"/>
        <v>91</v>
      </c>
      <c r="I10" s="211">
        <v>91</v>
      </c>
      <c r="J10" s="209">
        <v>93</v>
      </c>
      <c r="K10" s="209">
        <v>93</v>
      </c>
      <c r="L10" s="209">
        <v>89</v>
      </c>
      <c r="M10" s="209">
        <v>105</v>
      </c>
      <c r="N10" s="211">
        <f t="shared" si="1"/>
        <v>105</v>
      </c>
    </row>
    <row r="11" spans="1:39" s="139" customFormat="1" ht="11" customHeight="1" x14ac:dyDescent="0.15">
      <c r="A11" s="200" t="s">
        <v>215</v>
      </c>
      <c r="B11" s="211">
        <v>0</v>
      </c>
      <c r="C11" s="211">
        <v>0</v>
      </c>
      <c r="D11" s="211">
        <v>0</v>
      </c>
      <c r="E11" s="209">
        <v>0</v>
      </c>
      <c r="F11" s="209">
        <v>1</v>
      </c>
      <c r="G11" s="209">
        <v>0</v>
      </c>
      <c r="H11" s="209">
        <f t="shared" si="0"/>
        <v>14</v>
      </c>
      <c r="I11" s="211">
        <v>14</v>
      </c>
      <c r="J11" s="209">
        <v>2</v>
      </c>
      <c r="K11" s="209">
        <v>1</v>
      </c>
      <c r="L11" s="209">
        <v>2</v>
      </c>
      <c r="M11" s="209">
        <v>8</v>
      </c>
      <c r="N11" s="211">
        <f t="shared" si="1"/>
        <v>8</v>
      </c>
      <c r="O11" s="128"/>
    </row>
    <row r="12" spans="1:39" s="139" customFormat="1" ht="11" customHeight="1" x14ac:dyDescent="0.15">
      <c r="A12" s="449" t="s">
        <v>216</v>
      </c>
      <c r="B12" s="211"/>
      <c r="C12" s="211"/>
      <c r="D12" s="211"/>
      <c r="E12" s="209">
        <v>0</v>
      </c>
      <c r="F12" s="209"/>
      <c r="G12" s="209">
        <v>0</v>
      </c>
      <c r="H12" s="209">
        <f t="shared" si="0"/>
        <v>0</v>
      </c>
      <c r="I12" s="211"/>
      <c r="J12" s="209">
        <v>0</v>
      </c>
      <c r="K12" s="209">
        <v>0</v>
      </c>
      <c r="L12" s="209">
        <v>0</v>
      </c>
      <c r="M12" s="209">
        <v>0</v>
      </c>
      <c r="N12" s="211">
        <f t="shared" si="1"/>
        <v>0</v>
      </c>
      <c r="O12" s="128"/>
    </row>
    <row r="13" spans="1:39" ht="11" customHeight="1" x14ac:dyDescent="0.15">
      <c r="A13" s="200" t="s">
        <v>217</v>
      </c>
      <c r="B13" s="211">
        <v>194</v>
      </c>
      <c r="C13" s="211">
        <v>253</v>
      </c>
      <c r="D13" s="211">
        <v>578</v>
      </c>
      <c r="E13" s="209">
        <v>842</v>
      </c>
      <c r="F13" s="209">
        <v>928</v>
      </c>
      <c r="G13" s="209">
        <v>952</v>
      </c>
      <c r="H13" s="209">
        <f t="shared" si="0"/>
        <v>183</v>
      </c>
      <c r="I13" s="211">
        <v>183</v>
      </c>
      <c r="J13" s="209">
        <v>207</v>
      </c>
      <c r="K13" s="209">
        <v>454</v>
      </c>
      <c r="L13" s="209">
        <v>234</v>
      </c>
      <c r="M13" s="209">
        <v>267</v>
      </c>
      <c r="N13" s="211">
        <f t="shared" si="1"/>
        <v>267</v>
      </c>
      <c r="O13" s="139"/>
    </row>
    <row r="14" spans="1:39" ht="11" customHeight="1" x14ac:dyDescent="0.15">
      <c r="A14" s="200" t="s">
        <v>218</v>
      </c>
      <c r="B14" s="211">
        <v>46</v>
      </c>
      <c r="C14" s="211">
        <v>59</v>
      </c>
      <c r="D14" s="211">
        <v>114</v>
      </c>
      <c r="E14" s="209">
        <v>124</v>
      </c>
      <c r="F14" s="209">
        <v>117</v>
      </c>
      <c r="G14" s="209">
        <v>125</v>
      </c>
      <c r="H14" s="209">
        <f t="shared" si="0"/>
        <v>127</v>
      </c>
      <c r="I14" s="211">
        <v>127</v>
      </c>
      <c r="J14" s="209">
        <v>129</v>
      </c>
      <c r="K14" s="209">
        <v>125</v>
      </c>
      <c r="L14" s="209">
        <v>119</v>
      </c>
      <c r="M14" s="209">
        <v>135</v>
      </c>
      <c r="N14" s="211">
        <f t="shared" si="1"/>
        <v>135</v>
      </c>
    </row>
    <row r="15" spans="1:39" s="139" customFormat="1" ht="11" customHeight="1" x14ac:dyDescent="0.15">
      <c r="A15" s="450" t="s">
        <v>219</v>
      </c>
      <c r="B15" s="212">
        <f t="shared" ref="B15:L15" si="2">SUM(B5:B14)</f>
        <v>4673</v>
      </c>
      <c r="C15" s="212">
        <f t="shared" si="2"/>
        <v>4578</v>
      </c>
      <c r="D15" s="212">
        <f t="shared" si="2"/>
        <v>5121</v>
      </c>
      <c r="E15" s="213">
        <f t="shared" si="2"/>
        <v>5361</v>
      </c>
      <c r="F15" s="213">
        <f t="shared" si="2"/>
        <v>5460</v>
      </c>
      <c r="G15" s="213">
        <f t="shared" si="2"/>
        <v>5918</v>
      </c>
      <c r="H15" s="213">
        <f t="shared" si="2"/>
        <v>5293</v>
      </c>
      <c r="I15" s="212">
        <f t="shared" si="2"/>
        <v>5293</v>
      </c>
      <c r="J15" s="213">
        <f t="shared" si="2"/>
        <v>5283</v>
      </c>
      <c r="K15" s="213">
        <f t="shared" si="2"/>
        <v>5545</v>
      </c>
      <c r="L15" s="213">
        <f t="shared" si="2"/>
        <v>5215</v>
      </c>
      <c r="M15" s="213">
        <f t="shared" ref="M15:N15" si="3">SUM(M5:M14)</f>
        <v>5788</v>
      </c>
      <c r="N15" s="212">
        <f t="shared" si="3"/>
        <v>5788</v>
      </c>
    </row>
    <row r="16" spans="1:39" ht="11" customHeight="1" x14ac:dyDescent="0.15">
      <c r="A16" s="200"/>
      <c r="B16" s="211"/>
      <c r="C16" s="211"/>
      <c r="D16" s="211"/>
      <c r="E16" s="209"/>
      <c r="F16" s="209"/>
      <c r="G16" s="209"/>
      <c r="H16" s="209"/>
      <c r="I16" s="211"/>
      <c r="J16" s="209"/>
      <c r="K16" s="209"/>
      <c r="L16" s="209"/>
      <c r="M16" s="209"/>
      <c r="N16" s="211"/>
      <c r="O16" s="214"/>
    </row>
    <row r="17" spans="1:39" s="139" customFormat="1" ht="11" customHeight="1" x14ac:dyDescent="0.15">
      <c r="A17" s="200" t="s">
        <v>220</v>
      </c>
      <c r="B17" s="211">
        <v>9</v>
      </c>
      <c r="C17" s="211">
        <v>10</v>
      </c>
      <c r="D17" s="211">
        <v>13</v>
      </c>
      <c r="E17" s="209">
        <v>21</v>
      </c>
      <c r="F17" s="209">
        <v>18</v>
      </c>
      <c r="G17" s="209">
        <v>17</v>
      </c>
      <c r="H17" s="209">
        <f t="shared" si="0"/>
        <v>14</v>
      </c>
      <c r="I17" s="211">
        <v>14</v>
      </c>
      <c r="J17" s="209">
        <v>11</v>
      </c>
      <c r="K17" s="209">
        <v>11</v>
      </c>
      <c r="L17" s="209">
        <v>12</v>
      </c>
      <c r="M17" s="209">
        <v>13</v>
      </c>
      <c r="N17" s="211">
        <f t="shared" ref="N17:N23" si="4">M17</f>
        <v>13</v>
      </c>
    </row>
    <row r="18" spans="1:39" ht="11" customHeight="1" x14ac:dyDescent="0.15">
      <c r="A18" s="200" t="s">
        <v>221</v>
      </c>
      <c r="B18" s="211">
        <v>260</v>
      </c>
      <c r="C18" s="211">
        <v>286</v>
      </c>
      <c r="D18" s="211">
        <v>1002</v>
      </c>
      <c r="E18" s="209">
        <v>944</v>
      </c>
      <c r="F18" s="209">
        <v>887</v>
      </c>
      <c r="G18" s="209">
        <v>808</v>
      </c>
      <c r="H18" s="209">
        <f t="shared" si="0"/>
        <v>870</v>
      </c>
      <c r="I18" s="211">
        <v>870</v>
      </c>
      <c r="J18" s="209">
        <v>930</v>
      </c>
      <c r="K18" s="209">
        <v>930</v>
      </c>
      <c r="L18" s="209">
        <v>857</v>
      </c>
      <c r="M18" s="209">
        <v>1002</v>
      </c>
      <c r="N18" s="211">
        <f t="shared" si="4"/>
        <v>1002</v>
      </c>
    </row>
    <row r="19" spans="1:39" ht="11" customHeight="1" x14ac:dyDescent="0.15">
      <c r="A19" s="200" t="s">
        <v>215</v>
      </c>
      <c r="B19" s="211">
        <v>0</v>
      </c>
      <c r="C19" s="211">
        <v>0</v>
      </c>
      <c r="D19" s="211">
        <v>0</v>
      </c>
      <c r="E19" s="209">
        <v>0</v>
      </c>
      <c r="F19" s="209">
        <v>2</v>
      </c>
      <c r="G19" s="209">
        <v>2</v>
      </c>
      <c r="H19" s="209">
        <f t="shared" si="0"/>
        <v>13</v>
      </c>
      <c r="I19" s="211">
        <v>13</v>
      </c>
      <c r="J19" s="209">
        <v>13</v>
      </c>
      <c r="K19" s="209">
        <v>8</v>
      </c>
      <c r="L19" s="209">
        <v>10</v>
      </c>
      <c r="M19" s="209">
        <v>7</v>
      </c>
      <c r="N19" s="211">
        <f t="shared" si="4"/>
        <v>7</v>
      </c>
    </row>
    <row r="20" spans="1:39" ht="11" customHeight="1" x14ac:dyDescent="0.15">
      <c r="A20" s="200" t="s">
        <v>222</v>
      </c>
      <c r="B20" s="211">
        <v>0</v>
      </c>
      <c r="C20" s="211">
        <v>11</v>
      </c>
      <c r="D20" s="211">
        <v>30</v>
      </c>
      <c r="E20" s="209">
        <v>28</v>
      </c>
      <c r="F20" s="209">
        <v>24</v>
      </c>
      <c r="G20" s="209">
        <v>29</v>
      </c>
      <c r="H20" s="209">
        <f t="shared" si="0"/>
        <v>40</v>
      </c>
      <c r="I20" s="211">
        <v>40</v>
      </c>
      <c r="J20" s="209">
        <v>15</v>
      </c>
      <c r="K20" s="209">
        <v>18</v>
      </c>
      <c r="L20" s="209">
        <v>16</v>
      </c>
      <c r="M20" s="209">
        <v>17</v>
      </c>
      <c r="N20" s="211">
        <f t="shared" si="4"/>
        <v>17</v>
      </c>
    </row>
    <row r="21" spans="1:39" ht="11" customHeight="1" x14ac:dyDescent="0.15">
      <c r="A21" s="200" t="s">
        <v>223</v>
      </c>
      <c r="B21" s="211">
        <v>128</v>
      </c>
      <c r="C21" s="211">
        <v>132</v>
      </c>
      <c r="D21" s="211">
        <v>178</v>
      </c>
      <c r="E21" s="209">
        <v>197</v>
      </c>
      <c r="F21" s="209">
        <v>221</v>
      </c>
      <c r="G21" s="209">
        <v>292</v>
      </c>
      <c r="H21" s="209">
        <f t="shared" si="0"/>
        <v>39</v>
      </c>
      <c r="I21" s="211">
        <v>39</v>
      </c>
      <c r="J21" s="209">
        <v>131</v>
      </c>
      <c r="K21" s="209">
        <v>46</v>
      </c>
      <c r="L21" s="209">
        <v>50</v>
      </c>
      <c r="M21" s="209">
        <v>154</v>
      </c>
      <c r="N21" s="211">
        <f t="shared" si="4"/>
        <v>154</v>
      </c>
    </row>
    <row r="22" spans="1:39" ht="11" customHeight="1" x14ac:dyDescent="0.15">
      <c r="A22" s="200" t="s">
        <v>108</v>
      </c>
      <c r="B22" s="211">
        <v>1281</v>
      </c>
      <c r="C22" s="211">
        <v>1208</v>
      </c>
      <c r="D22" s="211">
        <v>1811</v>
      </c>
      <c r="E22" s="209">
        <v>1411</v>
      </c>
      <c r="F22" s="209">
        <v>1486</v>
      </c>
      <c r="G22" s="209">
        <v>1455</v>
      </c>
      <c r="H22" s="209">
        <f t="shared" si="0"/>
        <v>1444</v>
      </c>
      <c r="I22" s="211">
        <v>1444</v>
      </c>
      <c r="J22" s="209">
        <v>1802</v>
      </c>
      <c r="K22" s="209">
        <v>1278</v>
      </c>
      <c r="L22" s="209">
        <v>1633</v>
      </c>
      <c r="M22" s="209">
        <v>1507</v>
      </c>
      <c r="N22" s="211">
        <f t="shared" si="4"/>
        <v>1507</v>
      </c>
    </row>
    <row r="23" spans="1:39" ht="11" customHeight="1" x14ac:dyDescent="0.15">
      <c r="A23" s="200" t="s">
        <v>224</v>
      </c>
      <c r="B23" s="211">
        <v>0</v>
      </c>
      <c r="C23" s="211">
        <v>0</v>
      </c>
      <c r="D23" s="211">
        <v>0</v>
      </c>
      <c r="E23" s="209">
        <v>0</v>
      </c>
      <c r="F23" s="209">
        <v>0</v>
      </c>
      <c r="G23" s="209">
        <v>0</v>
      </c>
      <c r="H23" s="209">
        <f t="shared" si="0"/>
        <v>0</v>
      </c>
      <c r="I23" s="211">
        <v>0</v>
      </c>
      <c r="J23" s="209">
        <v>0</v>
      </c>
      <c r="K23" s="209">
        <v>57</v>
      </c>
      <c r="L23" s="209">
        <v>43</v>
      </c>
      <c r="M23" s="209">
        <v>37</v>
      </c>
      <c r="N23" s="211">
        <f t="shared" si="4"/>
        <v>37</v>
      </c>
    </row>
    <row r="24" spans="1:39" s="139" customFormat="1" ht="11" customHeight="1" x14ac:dyDescent="0.15">
      <c r="A24" s="450" t="s">
        <v>225</v>
      </c>
      <c r="B24" s="212">
        <f t="shared" ref="B24:N24" si="5">SUM(B17:B23)</f>
        <v>1678</v>
      </c>
      <c r="C24" s="212">
        <f t="shared" si="5"/>
        <v>1647</v>
      </c>
      <c r="D24" s="212">
        <f t="shared" si="5"/>
        <v>3034</v>
      </c>
      <c r="E24" s="213">
        <f t="shared" si="5"/>
        <v>2601</v>
      </c>
      <c r="F24" s="213">
        <f t="shared" si="5"/>
        <v>2638</v>
      </c>
      <c r="G24" s="213">
        <f t="shared" si="5"/>
        <v>2603</v>
      </c>
      <c r="H24" s="213">
        <f t="shared" si="5"/>
        <v>2420</v>
      </c>
      <c r="I24" s="212">
        <f t="shared" si="5"/>
        <v>2420</v>
      </c>
      <c r="J24" s="213">
        <f t="shared" si="5"/>
        <v>2902</v>
      </c>
      <c r="K24" s="213">
        <f t="shared" si="5"/>
        <v>2348</v>
      </c>
      <c r="L24" s="213">
        <f t="shared" si="5"/>
        <v>2621</v>
      </c>
      <c r="M24" s="213">
        <f t="shared" si="5"/>
        <v>2737</v>
      </c>
      <c r="N24" s="212">
        <f t="shared" si="5"/>
        <v>2737</v>
      </c>
    </row>
    <row r="25" spans="1:39" ht="11" customHeight="1" x14ac:dyDescent="0.15">
      <c r="A25" s="200"/>
      <c r="B25" s="211"/>
      <c r="C25" s="211"/>
      <c r="D25" s="211"/>
      <c r="E25" s="209"/>
      <c r="F25" s="209"/>
      <c r="G25" s="209"/>
      <c r="H25" s="209"/>
      <c r="I25" s="211"/>
      <c r="J25" s="209"/>
      <c r="K25" s="209"/>
      <c r="L25" s="209"/>
      <c r="M25" s="209"/>
      <c r="N25" s="211"/>
    </row>
    <row r="26" spans="1:39" s="139" customFormat="1" ht="11" customHeight="1" x14ac:dyDescent="0.15">
      <c r="A26" s="451" t="s">
        <v>226</v>
      </c>
      <c r="B26" s="215">
        <f t="shared" ref="B26:N26" si="6">B15+B24</f>
        <v>6351</v>
      </c>
      <c r="C26" s="215">
        <f t="shared" si="6"/>
        <v>6225</v>
      </c>
      <c r="D26" s="215">
        <f t="shared" si="6"/>
        <v>8155</v>
      </c>
      <c r="E26" s="216">
        <f t="shared" si="6"/>
        <v>7962</v>
      </c>
      <c r="F26" s="216">
        <f t="shared" si="6"/>
        <v>8098</v>
      </c>
      <c r="G26" s="216">
        <f t="shared" si="6"/>
        <v>8521</v>
      </c>
      <c r="H26" s="216">
        <f t="shared" si="6"/>
        <v>7713</v>
      </c>
      <c r="I26" s="215">
        <f t="shared" si="6"/>
        <v>7713</v>
      </c>
      <c r="J26" s="216">
        <f t="shared" si="6"/>
        <v>8185</v>
      </c>
      <c r="K26" s="216">
        <f t="shared" si="6"/>
        <v>7893</v>
      </c>
      <c r="L26" s="216">
        <f t="shared" si="6"/>
        <v>7836</v>
      </c>
      <c r="M26" s="216">
        <f t="shared" si="6"/>
        <v>8525</v>
      </c>
      <c r="N26" s="215">
        <f t="shared" si="6"/>
        <v>8525</v>
      </c>
    </row>
    <row r="27" spans="1:39" ht="11" customHeight="1" x14ac:dyDescent="0.15">
      <c r="A27" s="200"/>
      <c r="B27" s="211"/>
      <c r="C27" s="211"/>
      <c r="D27" s="211"/>
      <c r="E27" s="209"/>
      <c r="F27" s="209"/>
      <c r="G27" s="209"/>
      <c r="H27" s="209"/>
      <c r="I27" s="211"/>
      <c r="J27" s="209"/>
      <c r="K27" s="209"/>
      <c r="L27" s="209"/>
      <c r="M27" s="209"/>
      <c r="N27" s="211"/>
    </row>
    <row r="28" spans="1:39" ht="11" customHeight="1" x14ac:dyDescent="0.15">
      <c r="A28" s="200" t="s">
        <v>227</v>
      </c>
      <c r="B28" s="211">
        <v>0</v>
      </c>
      <c r="C28" s="211">
        <v>0</v>
      </c>
      <c r="D28" s="211">
        <v>0</v>
      </c>
      <c r="E28" s="209">
        <v>0</v>
      </c>
      <c r="F28" s="209">
        <v>0</v>
      </c>
      <c r="G28" s="209">
        <v>0</v>
      </c>
      <c r="H28" s="209">
        <f t="shared" si="0"/>
        <v>0</v>
      </c>
      <c r="I28" s="211">
        <v>0</v>
      </c>
      <c r="J28" s="209">
        <v>0</v>
      </c>
      <c r="K28" s="209">
        <v>0</v>
      </c>
      <c r="L28" s="209">
        <v>0</v>
      </c>
      <c r="M28" s="209">
        <v>0</v>
      </c>
      <c r="N28" s="211">
        <f t="shared" ref="N28:N34" si="7">M28</f>
        <v>0</v>
      </c>
    </row>
    <row r="29" spans="1:39" ht="11" customHeight="1" x14ac:dyDescent="0.15">
      <c r="A29" s="200" t="s">
        <v>228</v>
      </c>
      <c r="B29" s="211">
        <v>0</v>
      </c>
      <c r="C29" s="211">
        <v>0</v>
      </c>
      <c r="D29" s="211">
        <v>0</v>
      </c>
      <c r="E29" s="209">
        <v>0</v>
      </c>
      <c r="F29" s="209">
        <v>0</v>
      </c>
      <c r="G29" s="209">
        <v>0</v>
      </c>
      <c r="H29" s="209">
        <f t="shared" si="0"/>
        <v>0</v>
      </c>
      <c r="I29" s="211">
        <v>0</v>
      </c>
      <c r="J29" s="209">
        <v>0</v>
      </c>
      <c r="K29" s="209">
        <v>0</v>
      </c>
      <c r="L29" s="209">
        <v>0</v>
      </c>
      <c r="M29" s="209">
        <v>0</v>
      </c>
      <c r="N29" s="211">
        <f t="shared" si="7"/>
        <v>0</v>
      </c>
    </row>
    <row r="30" spans="1:39" s="191" customFormat="1" ht="11" customHeight="1" x14ac:dyDescent="0.15">
      <c r="A30" s="200" t="s">
        <v>229</v>
      </c>
      <c r="B30" s="211">
        <v>109</v>
      </c>
      <c r="C30" s="211">
        <v>109</v>
      </c>
      <c r="D30" s="211">
        <v>0</v>
      </c>
      <c r="E30" s="209">
        <v>0</v>
      </c>
      <c r="F30" s="209">
        <v>0</v>
      </c>
      <c r="G30" s="209">
        <v>0</v>
      </c>
      <c r="H30" s="209">
        <f t="shared" si="0"/>
        <v>0</v>
      </c>
      <c r="I30" s="211">
        <v>0</v>
      </c>
      <c r="J30" s="209">
        <v>0</v>
      </c>
      <c r="K30" s="209">
        <v>0</v>
      </c>
      <c r="L30" s="209">
        <v>0</v>
      </c>
      <c r="M30" s="209">
        <v>0</v>
      </c>
      <c r="N30" s="211">
        <f t="shared" si="7"/>
        <v>0</v>
      </c>
      <c r="O30" s="16"/>
      <c r="R30" s="16"/>
      <c r="S30" s="16"/>
      <c r="T30" s="16"/>
      <c r="U30" s="16"/>
      <c r="V30" s="16"/>
      <c r="W30" s="16"/>
      <c r="X30" s="16"/>
      <c r="Y30" s="16"/>
      <c r="Z30" s="16"/>
      <c r="AA30" s="17"/>
      <c r="AB30" s="16"/>
      <c r="AC30" s="16"/>
      <c r="AD30" s="16"/>
      <c r="AE30" s="16"/>
      <c r="AF30" s="16"/>
      <c r="AG30" s="16"/>
      <c r="AH30" s="128"/>
    </row>
    <row r="31" spans="1:39" s="13" customFormat="1" ht="11" customHeight="1" x14ac:dyDescent="0.15">
      <c r="A31" s="217" t="s">
        <v>230</v>
      </c>
      <c r="B31" s="211">
        <v>7</v>
      </c>
      <c r="C31" s="211">
        <v>17</v>
      </c>
      <c r="D31" s="211">
        <v>7</v>
      </c>
      <c r="E31" s="209">
        <v>2</v>
      </c>
      <c r="F31" s="209">
        <v>9</v>
      </c>
      <c r="G31" s="209">
        <v>10</v>
      </c>
      <c r="H31" s="209">
        <f t="shared" si="0"/>
        <v>36</v>
      </c>
      <c r="I31" s="211">
        <v>36</v>
      </c>
      <c r="J31" s="209">
        <v>26</v>
      </c>
      <c r="K31" s="209">
        <v>-1</v>
      </c>
      <c r="L31" s="209">
        <v>4</v>
      </c>
      <c r="M31" s="209">
        <v>6</v>
      </c>
      <c r="N31" s="211">
        <f t="shared" si="7"/>
        <v>6</v>
      </c>
      <c r="O31" s="218"/>
      <c r="P31" s="160"/>
      <c r="Q31" s="160"/>
      <c r="R31" s="160"/>
      <c r="S31" s="160"/>
      <c r="T31" s="160"/>
      <c r="U31" s="160"/>
      <c r="V31" s="160"/>
      <c r="W31" s="160"/>
      <c r="X31" s="160"/>
      <c r="Y31" s="160"/>
      <c r="Z31" s="160"/>
      <c r="AA31" s="160"/>
      <c r="AB31" s="160"/>
      <c r="AC31" s="160"/>
      <c r="AD31" s="160"/>
      <c r="AE31" s="160"/>
      <c r="AF31" s="160"/>
      <c r="AG31" s="160"/>
      <c r="AH31" s="128"/>
      <c r="AI31" s="160"/>
      <c r="AJ31" s="160"/>
      <c r="AK31" s="160"/>
      <c r="AL31" s="160"/>
      <c r="AM31" s="160"/>
    </row>
    <row r="32" spans="1:39" ht="11" customHeight="1" x14ac:dyDescent="0.15">
      <c r="A32" s="217" t="s">
        <v>231</v>
      </c>
      <c r="B32" s="211">
        <v>6</v>
      </c>
      <c r="C32" s="211">
        <v>4</v>
      </c>
      <c r="D32" s="211">
        <v>-19</v>
      </c>
      <c r="E32" s="209">
        <v>-18</v>
      </c>
      <c r="F32" s="209">
        <v>-15</v>
      </c>
      <c r="G32" s="209">
        <v>-17</v>
      </c>
      <c r="H32" s="209">
        <f t="shared" si="0"/>
        <v>-20</v>
      </c>
      <c r="I32" s="211">
        <v>-20</v>
      </c>
      <c r="J32" s="209">
        <v>-18</v>
      </c>
      <c r="K32" s="209">
        <v>-26</v>
      </c>
      <c r="L32" s="209">
        <v>-18</v>
      </c>
      <c r="M32" s="209">
        <v>-11</v>
      </c>
      <c r="N32" s="211">
        <f t="shared" si="7"/>
        <v>-11</v>
      </c>
    </row>
    <row r="33" spans="1:39" customFormat="1" ht="11" customHeight="1" x14ac:dyDescent="0.2">
      <c r="A33" s="200" t="s">
        <v>232</v>
      </c>
      <c r="B33" s="211">
        <v>-9</v>
      </c>
      <c r="C33" s="211">
        <v>10</v>
      </c>
      <c r="D33" s="211">
        <v>-1</v>
      </c>
      <c r="E33" s="209">
        <v>-2</v>
      </c>
      <c r="F33" s="209">
        <v>-2</v>
      </c>
      <c r="G33" s="209">
        <v>-4</v>
      </c>
      <c r="H33" s="209">
        <f t="shared" si="0"/>
        <v>-4</v>
      </c>
      <c r="I33" s="211">
        <v>-4</v>
      </c>
      <c r="J33" s="209">
        <v>-1</v>
      </c>
      <c r="K33" s="209">
        <v>-5</v>
      </c>
      <c r="L33" s="209">
        <v>-4</v>
      </c>
      <c r="M33" s="209">
        <v>-3</v>
      </c>
      <c r="N33" s="211">
        <f t="shared" si="7"/>
        <v>-3</v>
      </c>
      <c r="O33" s="19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row>
    <row r="34" spans="1:39" customFormat="1" ht="11" customHeight="1" x14ac:dyDescent="0.2">
      <c r="A34" s="200" t="s">
        <v>233</v>
      </c>
      <c r="B34" s="211">
        <v>465</v>
      </c>
      <c r="C34" s="211">
        <v>57</v>
      </c>
      <c r="D34" s="211">
        <v>-237</v>
      </c>
      <c r="E34" s="209">
        <v>-181</v>
      </c>
      <c r="F34" s="209">
        <v>-128</v>
      </c>
      <c r="G34" s="209">
        <v>-1259</v>
      </c>
      <c r="H34" s="209">
        <f t="shared" si="0"/>
        <v>-1190</v>
      </c>
      <c r="I34" s="211">
        <v>-1190</v>
      </c>
      <c r="J34" s="209">
        <v>-1142</v>
      </c>
      <c r="K34" s="209">
        <v>-1079</v>
      </c>
      <c r="L34" s="209">
        <v>-1334</v>
      </c>
      <c r="M34" s="209">
        <v>-1381</v>
      </c>
      <c r="N34" s="211">
        <f t="shared" si="7"/>
        <v>-1381</v>
      </c>
      <c r="O34" s="219"/>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row>
    <row r="35" spans="1:39" customFormat="1" ht="11" customHeight="1" x14ac:dyDescent="0.2">
      <c r="A35" s="200"/>
      <c r="B35" s="211"/>
      <c r="C35" s="211"/>
      <c r="D35" s="211"/>
      <c r="E35" s="209"/>
      <c r="F35" s="209"/>
      <c r="G35" s="209"/>
      <c r="H35" s="209">
        <f t="shared" si="0"/>
        <v>0</v>
      </c>
      <c r="I35" s="211"/>
      <c r="J35" s="209"/>
      <c r="K35" s="209"/>
      <c r="L35" s="209"/>
      <c r="M35" s="209"/>
      <c r="N35" s="211"/>
      <c r="O35" s="19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row>
    <row r="36" spans="1:39" s="139" customFormat="1" ht="11" customHeight="1" x14ac:dyDescent="0.15">
      <c r="A36" s="450" t="s">
        <v>234</v>
      </c>
      <c r="B36" s="212">
        <f>SUM(B28:B34)</f>
        <v>578</v>
      </c>
      <c r="C36" s="212">
        <f>SUM(C28:C34)</f>
        <v>197</v>
      </c>
      <c r="D36" s="212">
        <f>SUM(D28:D34)</f>
        <v>-250</v>
      </c>
      <c r="E36" s="213">
        <f t="shared" ref="E36:N36" si="8">SUM(E28:E34)</f>
        <v>-199</v>
      </c>
      <c r="F36" s="213">
        <f t="shared" si="8"/>
        <v>-136</v>
      </c>
      <c r="G36" s="213">
        <f t="shared" si="8"/>
        <v>-1270</v>
      </c>
      <c r="H36" s="213">
        <f t="shared" si="8"/>
        <v>-1178</v>
      </c>
      <c r="I36" s="212">
        <f t="shared" si="8"/>
        <v>-1178</v>
      </c>
      <c r="J36" s="213">
        <f t="shared" si="8"/>
        <v>-1135</v>
      </c>
      <c r="K36" s="213">
        <f t="shared" si="8"/>
        <v>-1111</v>
      </c>
      <c r="L36" s="213">
        <f t="shared" si="8"/>
        <v>-1352</v>
      </c>
      <c r="M36" s="213">
        <f t="shared" si="8"/>
        <v>-1389</v>
      </c>
      <c r="N36" s="212">
        <f t="shared" si="8"/>
        <v>-1389</v>
      </c>
    </row>
    <row r="37" spans="1:39" customFormat="1" ht="11" customHeight="1" x14ac:dyDescent="0.2">
      <c r="A37" s="200" t="s">
        <v>235</v>
      </c>
      <c r="B37" s="211">
        <v>1225</v>
      </c>
      <c r="C37" s="211">
        <v>1136</v>
      </c>
      <c r="D37" s="211">
        <v>950</v>
      </c>
      <c r="E37" s="209">
        <v>930</v>
      </c>
      <c r="F37" s="209">
        <v>819</v>
      </c>
      <c r="G37" s="209">
        <v>859</v>
      </c>
      <c r="H37" s="209">
        <f t="shared" si="0"/>
        <v>929</v>
      </c>
      <c r="I37" s="211">
        <v>929</v>
      </c>
      <c r="J37" s="209">
        <v>912</v>
      </c>
      <c r="K37" s="209">
        <v>839</v>
      </c>
      <c r="L37" s="209">
        <v>819</v>
      </c>
      <c r="M37" s="209">
        <v>876</v>
      </c>
      <c r="N37" s="211">
        <f t="shared" ref="N37" si="9">M37</f>
        <v>876</v>
      </c>
      <c r="O37" s="219"/>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row>
    <row r="38" spans="1:39" customFormat="1" ht="11" customHeight="1" x14ac:dyDescent="0.2">
      <c r="A38" s="200"/>
      <c r="B38" s="211"/>
      <c r="C38" s="211"/>
      <c r="D38" s="211"/>
      <c r="E38" s="209"/>
      <c r="F38" s="209"/>
      <c r="G38" s="209"/>
      <c r="H38" s="209"/>
      <c r="I38" s="211"/>
      <c r="J38" s="209"/>
      <c r="K38" s="209"/>
      <c r="L38" s="209"/>
      <c r="M38" s="209"/>
      <c r="N38" s="211"/>
      <c r="O38" s="19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row>
    <row r="39" spans="1:39" s="139" customFormat="1" ht="11" customHeight="1" x14ac:dyDescent="0.15">
      <c r="A39" s="451" t="s">
        <v>236</v>
      </c>
      <c r="B39" s="215">
        <f t="shared" ref="B39:N39" si="10">B36+B37</f>
        <v>1803</v>
      </c>
      <c r="C39" s="215">
        <f t="shared" si="10"/>
        <v>1333</v>
      </c>
      <c r="D39" s="215">
        <f t="shared" si="10"/>
        <v>700</v>
      </c>
      <c r="E39" s="216">
        <f t="shared" si="10"/>
        <v>731</v>
      </c>
      <c r="F39" s="216">
        <f t="shared" si="10"/>
        <v>683</v>
      </c>
      <c r="G39" s="216">
        <f t="shared" si="10"/>
        <v>-411</v>
      </c>
      <c r="H39" s="216">
        <f t="shared" si="10"/>
        <v>-249</v>
      </c>
      <c r="I39" s="215">
        <f t="shared" si="10"/>
        <v>-249</v>
      </c>
      <c r="J39" s="216">
        <f t="shared" si="10"/>
        <v>-223</v>
      </c>
      <c r="K39" s="216">
        <f t="shared" si="10"/>
        <v>-272</v>
      </c>
      <c r="L39" s="216">
        <f t="shared" si="10"/>
        <v>-533</v>
      </c>
      <c r="M39" s="216">
        <f t="shared" si="10"/>
        <v>-513</v>
      </c>
      <c r="N39" s="215">
        <f t="shared" si="10"/>
        <v>-513</v>
      </c>
    </row>
    <row r="40" spans="1:39" customFormat="1" ht="11" customHeight="1" x14ac:dyDescent="0.2">
      <c r="A40" s="200"/>
      <c r="B40" s="211"/>
      <c r="C40" s="211"/>
      <c r="D40" s="211"/>
      <c r="E40" s="209"/>
      <c r="F40" s="209"/>
      <c r="G40" s="209"/>
      <c r="H40" s="209"/>
      <c r="I40" s="211"/>
      <c r="J40" s="209"/>
      <c r="K40" s="209"/>
      <c r="L40" s="209"/>
      <c r="M40" s="209"/>
      <c r="N40" s="211"/>
      <c r="O40" s="214"/>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row>
    <row r="41" spans="1:39" customFormat="1" ht="11" customHeight="1" x14ac:dyDescent="0.2">
      <c r="A41" s="200" t="s">
        <v>109</v>
      </c>
      <c r="B41" s="211">
        <v>2260</v>
      </c>
      <c r="C41" s="211">
        <v>2574</v>
      </c>
      <c r="D41" s="211">
        <v>3782</v>
      </c>
      <c r="E41" s="209">
        <v>4036</v>
      </c>
      <c r="F41" s="209">
        <v>4030</v>
      </c>
      <c r="G41" s="209">
        <v>4287</v>
      </c>
      <c r="H41" s="209">
        <f t="shared" si="0"/>
        <v>4405</v>
      </c>
      <c r="I41" s="211">
        <v>4405</v>
      </c>
      <c r="J41" s="209">
        <v>4424</v>
      </c>
      <c r="K41" s="209">
        <v>4291</v>
      </c>
      <c r="L41" s="209">
        <v>4348</v>
      </c>
      <c r="M41" s="209">
        <v>5158</v>
      </c>
      <c r="N41" s="211">
        <f t="shared" ref="N41:N48" si="11">M41</f>
        <v>5158</v>
      </c>
      <c r="O41" s="19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row>
    <row r="42" spans="1:39" customFormat="1" ht="11" customHeight="1" x14ac:dyDescent="0.2">
      <c r="A42" s="200" t="s">
        <v>111</v>
      </c>
      <c r="B42" s="211">
        <v>122</v>
      </c>
      <c r="C42" s="211">
        <v>103</v>
      </c>
      <c r="D42" s="211">
        <v>94</v>
      </c>
      <c r="E42" s="209">
        <v>111</v>
      </c>
      <c r="F42" s="209">
        <v>107</v>
      </c>
      <c r="G42" s="209">
        <v>124</v>
      </c>
      <c r="H42" s="209">
        <f t="shared" si="0"/>
        <v>128</v>
      </c>
      <c r="I42" s="211">
        <v>128</v>
      </c>
      <c r="J42" s="209">
        <v>124</v>
      </c>
      <c r="K42" s="209">
        <v>120</v>
      </c>
      <c r="L42" s="209">
        <v>118</v>
      </c>
      <c r="M42" s="209">
        <v>111</v>
      </c>
      <c r="N42" s="211">
        <f t="shared" si="11"/>
        <v>111</v>
      </c>
      <c r="O42" s="19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row>
    <row r="43" spans="1:39" customFormat="1" ht="11" customHeight="1" x14ac:dyDescent="0.2">
      <c r="A43" s="200" t="s">
        <v>237</v>
      </c>
      <c r="B43" s="211">
        <v>40</v>
      </c>
      <c r="C43" s="211">
        <v>37</v>
      </c>
      <c r="D43" s="211">
        <v>34</v>
      </c>
      <c r="E43" s="209">
        <v>34</v>
      </c>
      <c r="F43" s="209">
        <v>97</v>
      </c>
      <c r="G43" s="209">
        <v>107</v>
      </c>
      <c r="H43" s="209">
        <f t="shared" si="0"/>
        <v>131</v>
      </c>
      <c r="I43" s="211">
        <v>131</v>
      </c>
      <c r="J43" s="209">
        <v>141</v>
      </c>
      <c r="K43" s="209">
        <v>144</v>
      </c>
      <c r="L43" s="209">
        <v>142</v>
      </c>
      <c r="M43" s="209">
        <v>160</v>
      </c>
      <c r="N43" s="211">
        <f t="shared" si="11"/>
        <v>160</v>
      </c>
      <c r="O43" s="19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row>
    <row r="44" spans="1:39" customFormat="1" ht="11" customHeight="1" x14ac:dyDescent="0.2">
      <c r="A44" s="200" t="s">
        <v>215</v>
      </c>
      <c r="B44" s="211">
        <v>2</v>
      </c>
      <c r="C44" s="211">
        <v>0</v>
      </c>
      <c r="D44" s="211">
        <v>31</v>
      </c>
      <c r="E44" s="209">
        <v>18</v>
      </c>
      <c r="F44" s="209">
        <v>8</v>
      </c>
      <c r="G44" s="209">
        <v>44</v>
      </c>
      <c r="H44" s="209">
        <f t="shared" si="0"/>
        <v>2</v>
      </c>
      <c r="I44" s="211">
        <v>2</v>
      </c>
      <c r="J44" s="209">
        <v>28</v>
      </c>
      <c r="K44" s="209">
        <v>112</v>
      </c>
      <c r="L44" s="209">
        <v>108</v>
      </c>
      <c r="M44" s="209">
        <v>104</v>
      </c>
      <c r="N44" s="211">
        <f t="shared" si="11"/>
        <v>104</v>
      </c>
      <c r="O44" s="19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row>
    <row r="45" spans="1:39" s="139" customFormat="1" ht="11" customHeight="1" x14ac:dyDescent="0.15">
      <c r="A45" s="200" t="s">
        <v>238</v>
      </c>
      <c r="B45" s="211">
        <v>2</v>
      </c>
      <c r="C45" s="211">
        <v>0</v>
      </c>
      <c r="D45" s="211">
        <v>0</v>
      </c>
      <c r="E45" s="209">
        <v>0</v>
      </c>
      <c r="F45" s="209">
        <v>0</v>
      </c>
      <c r="G45" s="209">
        <v>69</v>
      </c>
      <c r="H45" s="209">
        <f t="shared" si="0"/>
        <v>85</v>
      </c>
      <c r="I45" s="211">
        <v>85</v>
      </c>
      <c r="J45" s="209">
        <v>84</v>
      </c>
      <c r="K45" s="209">
        <v>71</v>
      </c>
      <c r="L45" s="209">
        <v>73</v>
      </c>
      <c r="M45" s="209">
        <v>70</v>
      </c>
      <c r="N45" s="211">
        <f t="shared" si="11"/>
        <v>70</v>
      </c>
      <c r="O45" s="199"/>
    </row>
    <row r="46" spans="1:39" customFormat="1" ht="11" customHeight="1" x14ac:dyDescent="0.2">
      <c r="A46" s="200" t="s">
        <v>239</v>
      </c>
      <c r="B46" s="211">
        <v>10</v>
      </c>
      <c r="C46" s="211">
        <v>2</v>
      </c>
      <c r="D46" s="211">
        <v>2</v>
      </c>
      <c r="E46" s="209">
        <v>19</v>
      </c>
      <c r="F46" s="209">
        <v>18</v>
      </c>
      <c r="G46" s="209">
        <v>20</v>
      </c>
      <c r="H46" s="209">
        <f t="shared" si="0"/>
        <v>10</v>
      </c>
      <c r="I46" s="211">
        <v>10</v>
      </c>
      <c r="J46" s="209">
        <v>6</v>
      </c>
      <c r="K46" s="209">
        <v>7</v>
      </c>
      <c r="L46" s="209">
        <v>8</v>
      </c>
      <c r="M46" s="209">
        <v>7</v>
      </c>
      <c r="N46" s="211">
        <f t="shared" si="11"/>
        <v>7</v>
      </c>
      <c r="O46" s="19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row>
    <row r="47" spans="1:39" customFormat="1" ht="11" customHeight="1" x14ac:dyDescent="0.2">
      <c r="A47" s="200" t="s">
        <v>240</v>
      </c>
      <c r="B47" s="211">
        <v>132</v>
      </c>
      <c r="C47" s="211">
        <v>115</v>
      </c>
      <c r="D47" s="211">
        <v>113</v>
      </c>
      <c r="E47" s="209">
        <v>116</v>
      </c>
      <c r="F47" s="209">
        <v>108</v>
      </c>
      <c r="G47" s="209">
        <v>119</v>
      </c>
      <c r="H47" s="209">
        <f t="shared" si="0"/>
        <v>132</v>
      </c>
      <c r="I47" s="211">
        <v>132</v>
      </c>
      <c r="J47" s="209">
        <v>127</v>
      </c>
      <c r="K47" s="209">
        <v>117</v>
      </c>
      <c r="L47" s="209">
        <v>117</v>
      </c>
      <c r="M47" s="209">
        <v>112</v>
      </c>
      <c r="N47" s="211">
        <f t="shared" si="11"/>
        <v>112</v>
      </c>
      <c r="O47" s="19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row>
    <row r="48" spans="1:39" customFormat="1" ht="11" customHeight="1" x14ac:dyDescent="0.2">
      <c r="A48" s="200" t="s">
        <v>241</v>
      </c>
      <c r="B48" s="211">
        <v>447</v>
      </c>
      <c r="C48" s="211">
        <v>428</v>
      </c>
      <c r="D48" s="211">
        <v>450</v>
      </c>
      <c r="E48" s="209">
        <v>448</v>
      </c>
      <c r="F48" s="209">
        <v>444</v>
      </c>
      <c r="G48" s="209">
        <v>458</v>
      </c>
      <c r="H48" s="209">
        <f t="shared" si="0"/>
        <v>442</v>
      </c>
      <c r="I48" s="211">
        <v>442</v>
      </c>
      <c r="J48" s="209">
        <v>439</v>
      </c>
      <c r="K48" s="209">
        <v>432</v>
      </c>
      <c r="L48" s="209">
        <v>429</v>
      </c>
      <c r="M48" s="209">
        <v>413</v>
      </c>
      <c r="N48" s="211">
        <f t="shared" si="11"/>
        <v>413</v>
      </c>
      <c r="O48" s="19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row>
    <row r="49" spans="1:39" s="139" customFormat="1" ht="11" customHeight="1" x14ac:dyDescent="0.15">
      <c r="A49" s="450" t="s">
        <v>242</v>
      </c>
      <c r="B49" s="212">
        <f t="shared" ref="B49:N49" si="12">SUM(B41:B48)</f>
        <v>3015</v>
      </c>
      <c r="C49" s="212">
        <f t="shared" si="12"/>
        <v>3259</v>
      </c>
      <c r="D49" s="212">
        <f t="shared" si="12"/>
        <v>4506</v>
      </c>
      <c r="E49" s="213">
        <f t="shared" si="12"/>
        <v>4782</v>
      </c>
      <c r="F49" s="213">
        <f t="shared" si="12"/>
        <v>4812</v>
      </c>
      <c r="G49" s="213">
        <f t="shared" si="12"/>
        <v>5228</v>
      </c>
      <c r="H49" s="213">
        <f t="shared" si="12"/>
        <v>5335</v>
      </c>
      <c r="I49" s="212">
        <f t="shared" si="12"/>
        <v>5335</v>
      </c>
      <c r="J49" s="213">
        <f t="shared" si="12"/>
        <v>5373</v>
      </c>
      <c r="K49" s="213">
        <f t="shared" si="12"/>
        <v>5294</v>
      </c>
      <c r="L49" s="213">
        <f t="shared" si="12"/>
        <v>5343</v>
      </c>
      <c r="M49" s="213">
        <f t="shared" si="12"/>
        <v>6135</v>
      </c>
      <c r="N49" s="212">
        <f t="shared" si="12"/>
        <v>6135</v>
      </c>
    </row>
    <row r="50" spans="1:39" customFormat="1" ht="11" customHeight="1" x14ac:dyDescent="0.2">
      <c r="A50" s="200"/>
      <c r="B50" s="211"/>
      <c r="C50" s="211"/>
      <c r="D50" s="211"/>
      <c r="E50" s="209"/>
      <c r="F50" s="209"/>
      <c r="G50" s="209"/>
      <c r="H50" s="209"/>
      <c r="I50" s="211"/>
      <c r="J50" s="209"/>
      <c r="K50" s="209"/>
      <c r="L50" s="209"/>
      <c r="M50" s="209"/>
      <c r="N50" s="211"/>
      <c r="O50" s="214"/>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row>
    <row r="51" spans="1:39" customFormat="1" ht="11" customHeight="1" x14ac:dyDescent="0.2">
      <c r="A51" s="200" t="s">
        <v>109</v>
      </c>
      <c r="B51" s="211">
        <v>433</v>
      </c>
      <c r="C51" s="211">
        <v>329</v>
      </c>
      <c r="D51" s="211">
        <v>352</v>
      </c>
      <c r="E51" s="209">
        <v>319</v>
      </c>
      <c r="F51" s="209">
        <v>362</v>
      </c>
      <c r="G51" s="209">
        <v>240</v>
      </c>
      <c r="H51" s="209">
        <f t="shared" si="0"/>
        <v>230</v>
      </c>
      <c r="I51" s="211">
        <v>230</v>
      </c>
      <c r="J51" s="209">
        <v>356</v>
      </c>
      <c r="K51" s="209">
        <v>419</v>
      </c>
      <c r="L51" s="209">
        <v>667</v>
      </c>
      <c r="M51" s="209">
        <v>528</v>
      </c>
      <c r="N51" s="211">
        <f t="shared" ref="N51:N59" si="13">M51</f>
        <v>528</v>
      </c>
      <c r="O51" s="19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row>
    <row r="52" spans="1:39" customFormat="1" ht="11" customHeight="1" x14ac:dyDescent="0.2">
      <c r="A52" s="200" t="s">
        <v>111</v>
      </c>
      <c r="B52" s="211">
        <v>27</v>
      </c>
      <c r="C52" s="211">
        <v>28</v>
      </c>
      <c r="D52" s="211">
        <v>29</v>
      </c>
      <c r="E52" s="209">
        <v>41</v>
      </c>
      <c r="F52" s="209">
        <v>44</v>
      </c>
      <c r="G52" s="209">
        <v>43</v>
      </c>
      <c r="H52" s="209">
        <f t="shared" si="0"/>
        <v>46</v>
      </c>
      <c r="I52" s="211">
        <v>46</v>
      </c>
      <c r="J52" s="209">
        <v>47</v>
      </c>
      <c r="K52" s="209">
        <v>49</v>
      </c>
      <c r="L52" s="209">
        <v>46</v>
      </c>
      <c r="M52" s="209">
        <v>40</v>
      </c>
      <c r="N52" s="211">
        <f t="shared" si="13"/>
        <v>40</v>
      </c>
      <c r="O52" s="19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row>
    <row r="53" spans="1:39" customFormat="1" ht="11" customHeight="1" x14ac:dyDescent="0.2">
      <c r="A53" s="200" t="s">
        <v>237</v>
      </c>
      <c r="B53" s="211">
        <v>772</v>
      </c>
      <c r="C53" s="211">
        <v>891</v>
      </c>
      <c r="D53" s="211">
        <v>2120</v>
      </c>
      <c r="E53" s="209">
        <v>1677</v>
      </c>
      <c r="F53" s="209">
        <v>1727</v>
      </c>
      <c r="G53" s="209">
        <v>1740</v>
      </c>
      <c r="H53" s="209">
        <f t="shared" si="0"/>
        <v>1856</v>
      </c>
      <c r="I53" s="211">
        <v>1856</v>
      </c>
      <c r="J53" s="209">
        <v>2103</v>
      </c>
      <c r="K53" s="209">
        <v>1843</v>
      </c>
      <c r="L53" s="209">
        <v>1882</v>
      </c>
      <c r="M53" s="209">
        <v>1986</v>
      </c>
      <c r="N53" s="211">
        <f t="shared" si="13"/>
        <v>1986</v>
      </c>
      <c r="O53" s="19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39" customFormat="1" ht="11" customHeight="1" x14ac:dyDescent="0.2">
      <c r="A54" s="200" t="s">
        <v>215</v>
      </c>
      <c r="B54" s="211">
        <v>0</v>
      </c>
      <c r="C54" s="211">
        <v>0</v>
      </c>
      <c r="D54" s="211">
        <v>2</v>
      </c>
      <c r="E54" s="209">
        <v>4</v>
      </c>
      <c r="F54" s="209">
        <v>2</v>
      </c>
      <c r="G54" s="209">
        <v>0</v>
      </c>
      <c r="H54" s="209">
        <f t="shared" si="0"/>
        <v>0</v>
      </c>
      <c r="I54" s="211">
        <v>0</v>
      </c>
      <c r="J54" s="209">
        <v>0</v>
      </c>
      <c r="K54" s="209">
        <v>2</v>
      </c>
      <c r="L54" s="209">
        <v>1</v>
      </c>
      <c r="M54" s="209">
        <v>1</v>
      </c>
      <c r="N54" s="211">
        <f t="shared" si="13"/>
        <v>1</v>
      </c>
      <c r="O54" s="19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row>
    <row r="55" spans="1:39" customFormat="1" ht="11" customHeight="1" x14ac:dyDescent="0.2">
      <c r="A55" s="200" t="s">
        <v>238</v>
      </c>
      <c r="B55" s="211">
        <v>121</v>
      </c>
      <c r="C55" s="211">
        <v>159</v>
      </c>
      <c r="D55" s="211">
        <v>170</v>
      </c>
      <c r="E55" s="209">
        <v>162</v>
      </c>
      <c r="F55" s="209">
        <v>201</v>
      </c>
      <c r="G55" s="209">
        <v>1422</v>
      </c>
      <c r="H55" s="209">
        <f t="shared" si="0"/>
        <v>207</v>
      </c>
      <c r="I55" s="211">
        <v>207</v>
      </c>
      <c r="J55" s="209">
        <v>206</v>
      </c>
      <c r="K55" s="209">
        <v>202</v>
      </c>
      <c r="L55" s="209">
        <v>87</v>
      </c>
      <c r="M55" s="209">
        <v>0</v>
      </c>
      <c r="N55" s="211">
        <f t="shared" si="13"/>
        <v>0</v>
      </c>
      <c r="O55" s="19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row>
    <row r="56" spans="1:39" customFormat="1" ht="11" customHeight="1" x14ac:dyDescent="0.2">
      <c r="A56" s="200" t="s">
        <v>243</v>
      </c>
      <c r="B56" s="211">
        <v>113</v>
      </c>
      <c r="C56" s="211">
        <v>131</v>
      </c>
      <c r="D56" s="211">
        <v>143</v>
      </c>
      <c r="E56" s="209">
        <v>144</v>
      </c>
      <c r="F56" s="209">
        <v>172</v>
      </c>
      <c r="G56" s="209">
        <v>153</v>
      </c>
      <c r="H56" s="209">
        <f t="shared" si="0"/>
        <v>166</v>
      </c>
      <c r="I56" s="211">
        <v>166</v>
      </c>
      <c r="J56" s="209">
        <v>178</v>
      </c>
      <c r="K56" s="209">
        <v>191</v>
      </c>
      <c r="L56" s="209">
        <v>163</v>
      </c>
      <c r="M56" s="209">
        <v>157</v>
      </c>
      <c r="N56" s="211">
        <f t="shared" si="13"/>
        <v>157</v>
      </c>
      <c r="O56" s="19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row>
    <row r="57" spans="1:39" customFormat="1" ht="11" customHeight="1" x14ac:dyDescent="0.2">
      <c r="A57" s="200" t="s">
        <v>239</v>
      </c>
      <c r="B57" s="211">
        <v>12</v>
      </c>
      <c r="C57" s="211">
        <v>22</v>
      </c>
      <c r="D57" s="211">
        <v>43</v>
      </c>
      <c r="E57" s="209">
        <v>22</v>
      </c>
      <c r="F57" s="209">
        <v>21</v>
      </c>
      <c r="G57" s="209">
        <v>23</v>
      </c>
      <c r="H57" s="209">
        <f t="shared" si="0"/>
        <v>29</v>
      </c>
      <c r="I57" s="211">
        <v>29</v>
      </c>
      <c r="J57" s="209">
        <v>28</v>
      </c>
      <c r="K57" s="209">
        <v>26</v>
      </c>
      <c r="L57" s="209">
        <v>22</v>
      </c>
      <c r="M57" s="209">
        <v>22</v>
      </c>
      <c r="N57" s="211">
        <f t="shared" si="13"/>
        <v>22</v>
      </c>
      <c r="O57" s="19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row>
    <row r="58" spans="1:39" customFormat="1" ht="11" customHeight="1" x14ac:dyDescent="0.2">
      <c r="A58" s="200" t="s">
        <v>240</v>
      </c>
      <c r="B58" s="211">
        <v>55</v>
      </c>
      <c r="C58" s="211">
        <v>73</v>
      </c>
      <c r="D58" s="211">
        <v>90</v>
      </c>
      <c r="E58" s="209">
        <v>80</v>
      </c>
      <c r="F58" s="209">
        <v>74</v>
      </c>
      <c r="G58" s="209">
        <v>83</v>
      </c>
      <c r="H58" s="209">
        <f t="shared" si="0"/>
        <v>93</v>
      </c>
      <c r="I58" s="211">
        <v>93</v>
      </c>
      <c r="J58" s="209">
        <v>117</v>
      </c>
      <c r="K58" s="209">
        <v>123</v>
      </c>
      <c r="L58" s="209">
        <v>158</v>
      </c>
      <c r="M58" s="209">
        <v>167</v>
      </c>
      <c r="N58" s="211">
        <f t="shared" si="13"/>
        <v>167</v>
      </c>
      <c r="O58" s="19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row>
    <row r="59" spans="1:39" customFormat="1" ht="11" customHeight="1" x14ac:dyDescent="0.2">
      <c r="A59" s="200" t="s">
        <v>244</v>
      </c>
      <c r="B59" s="211">
        <v>0</v>
      </c>
      <c r="C59" s="211">
        <v>0</v>
      </c>
      <c r="D59" s="211">
        <v>0</v>
      </c>
      <c r="E59" s="209">
        <v>0</v>
      </c>
      <c r="F59" s="209">
        <v>0</v>
      </c>
      <c r="G59" s="209">
        <v>0</v>
      </c>
      <c r="H59" s="209">
        <f t="shared" si="0"/>
        <v>0</v>
      </c>
      <c r="I59" s="211">
        <v>0</v>
      </c>
      <c r="J59" s="209">
        <v>0</v>
      </c>
      <c r="K59" s="209">
        <v>16</v>
      </c>
      <c r="L59" s="209">
        <v>0</v>
      </c>
      <c r="M59" s="209">
        <v>2</v>
      </c>
      <c r="N59" s="211">
        <f t="shared" si="13"/>
        <v>2</v>
      </c>
      <c r="O59" s="19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row>
    <row r="60" spans="1:39" s="139" customFormat="1" ht="11" customHeight="1" x14ac:dyDescent="0.15">
      <c r="A60" s="450" t="s">
        <v>245</v>
      </c>
      <c r="B60" s="212">
        <f t="shared" ref="B60:N60" si="14">SUM(B51:B59)</f>
        <v>1533</v>
      </c>
      <c r="C60" s="212">
        <f t="shared" si="14"/>
        <v>1633</v>
      </c>
      <c r="D60" s="212">
        <f t="shared" si="14"/>
        <v>2949</v>
      </c>
      <c r="E60" s="213">
        <f t="shared" si="14"/>
        <v>2449</v>
      </c>
      <c r="F60" s="213">
        <f t="shared" si="14"/>
        <v>2603</v>
      </c>
      <c r="G60" s="213">
        <f t="shared" si="14"/>
        <v>3704</v>
      </c>
      <c r="H60" s="213">
        <f t="shared" si="14"/>
        <v>2627</v>
      </c>
      <c r="I60" s="212">
        <f t="shared" si="14"/>
        <v>2627</v>
      </c>
      <c r="J60" s="213">
        <f t="shared" si="14"/>
        <v>3035</v>
      </c>
      <c r="K60" s="213">
        <f t="shared" si="14"/>
        <v>2871</v>
      </c>
      <c r="L60" s="213">
        <f t="shared" si="14"/>
        <v>3026</v>
      </c>
      <c r="M60" s="213">
        <f t="shared" si="14"/>
        <v>2903</v>
      </c>
      <c r="N60" s="212">
        <f t="shared" si="14"/>
        <v>2903</v>
      </c>
      <c r="O60" s="220"/>
    </row>
    <row r="61" spans="1:39" customFormat="1" ht="11" customHeight="1" x14ac:dyDescent="0.2">
      <c r="A61" s="200"/>
      <c r="B61" s="211"/>
      <c r="C61" s="211"/>
      <c r="D61" s="211"/>
      <c r="E61" s="209"/>
      <c r="F61" s="209"/>
      <c r="G61" s="209"/>
      <c r="H61" s="209"/>
      <c r="I61" s="211"/>
      <c r="J61" s="209"/>
      <c r="K61" s="209"/>
      <c r="L61" s="209"/>
      <c r="M61" s="209"/>
      <c r="N61" s="211"/>
      <c r="O61" s="214"/>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row>
    <row r="62" spans="1:39" s="139" customFormat="1" ht="11" customHeight="1" x14ac:dyDescent="0.15">
      <c r="A62" s="451" t="s">
        <v>246</v>
      </c>
      <c r="B62" s="215">
        <f t="shared" ref="B62:N62" si="15">B49+B60</f>
        <v>4548</v>
      </c>
      <c r="C62" s="215">
        <f t="shared" si="15"/>
        <v>4892</v>
      </c>
      <c r="D62" s="215">
        <f t="shared" si="15"/>
        <v>7455</v>
      </c>
      <c r="E62" s="216">
        <f t="shared" si="15"/>
        <v>7231</v>
      </c>
      <c r="F62" s="216">
        <f t="shared" si="15"/>
        <v>7415</v>
      </c>
      <c r="G62" s="216">
        <f t="shared" si="15"/>
        <v>8932</v>
      </c>
      <c r="H62" s="216">
        <f t="shared" si="15"/>
        <v>7962</v>
      </c>
      <c r="I62" s="215">
        <f t="shared" si="15"/>
        <v>7962</v>
      </c>
      <c r="J62" s="216">
        <f t="shared" si="15"/>
        <v>8408</v>
      </c>
      <c r="K62" s="216">
        <f t="shared" si="15"/>
        <v>8165</v>
      </c>
      <c r="L62" s="216">
        <f t="shared" si="15"/>
        <v>8369</v>
      </c>
      <c r="M62" s="216">
        <f t="shared" si="15"/>
        <v>9038</v>
      </c>
      <c r="N62" s="215">
        <f t="shared" si="15"/>
        <v>9038</v>
      </c>
    </row>
    <row r="63" spans="1:39" s="139" customFormat="1" ht="11" customHeight="1" x14ac:dyDescent="0.15">
      <c r="A63" s="451" t="s">
        <v>247</v>
      </c>
      <c r="B63" s="215">
        <f t="shared" ref="B63:N63" si="16">B39+B62</f>
        <v>6351</v>
      </c>
      <c r="C63" s="215">
        <f t="shared" si="16"/>
        <v>6225</v>
      </c>
      <c r="D63" s="215">
        <f t="shared" si="16"/>
        <v>8155</v>
      </c>
      <c r="E63" s="216">
        <f t="shared" si="16"/>
        <v>7962</v>
      </c>
      <c r="F63" s="216">
        <f t="shared" si="16"/>
        <v>8098</v>
      </c>
      <c r="G63" s="216">
        <f t="shared" si="16"/>
        <v>8521</v>
      </c>
      <c r="H63" s="216">
        <f t="shared" si="16"/>
        <v>7713</v>
      </c>
      <c r="I63" s="215">
        <f t="shared" si="16"/>
        <v>7713</v>
      </c>
      <c r="J63" s="216">
        <f t="shared" si="16"/>
        <v>8185</v>
      </c>
      <c r="K63" s="216">
        <f t="shared" si="16"/>
        <v>7893</v>
      </c>
      <c r="L63" s="216">
        <f t="shared" si="16"/>
        <v>7836</v>
      </c>
      <c r="M63" s="216">
        <f t="shared" si="16"/>
        <v>8525</v>
      </c>
      <c r="N63" s="215">
        <f t="shared" si="16"/>
        <v>8525</v>
      </c>
    </row>
    <row r="64" spans="1:39" customFormat="1" ht="11" customHeight="1" x14ac:dyDescent="0.2">
      <c r="A64" s="200"/>
      <c r="B64" s="209"/>
      <c r="C64" s="209"/>
      <c r="D64" s="209"/>
      <c r="E64" s="209"/>
      <c r="F64" s="209"/>
      <c r="G64" s="209"/>
      <c r="H64" s="209"/>
      <c r="I64" s="209"/>
      <c r="J64" s="209"/>
      <c r="K64" s="209"/>
      <c r="L64" s="209"/>
      <c r="M64" s="209"/>
      <c r="N64" s="209"/>
      <c r="O64" s="19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row>
    <row r="65" spans="1:39" customFormat="1" ht="10.5" customHeight="1" x14ac:dyDescent="0.2">
      <c r="A65" s="200"/>
      <c r="B65" s="209"/>
      <c r="C65" s="209"/>
      <c r="D65" s="209"/>
      <c r="E65" s="209"/>
      <c r="F65" s="209"/>
      <c r="G65" s="209"/>
      <c r="H65" s="209"/>
      <c r="I65" s="209"/>
      <c r="J65" s="209"/>
      <c r="K65" s="209"/>
      <c r="L65" s="209"/>
      <c r="M65" s="209"/>
      <c r="N65" s="209"/>
      <c r="O65" s="19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row>
    <row r="66" spans="1:39" customFormat="1" ht="10.5" customHeight="1" x14ac:dyDescent="0.2">
      <c r="A66" s="200"/>
      <c r="B66" s="209"/>
      <c r="C66" s="209"/>
      <c r="D66" s="209"/>
      <c r="E66" s="209"/>
      <c r="F66" s="209"/>
      <c r="G66" s="209"/>
      <c r="H66" s="209"/>
      <c r="I66" s="209"/>
      <c r="J66" s="209"/>
      <c r="K66" s="209"/>
      <c r="L66" s="209"/>
      <c r="M66" s="209"/>
      <c r="N66" s="209"/>
      <c r="O66" s="19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row>
    <row r="67" spans="1:39" customFormat="1" ht="10.5" customHeight="1" x14ac:dyDescent="0.2">
      <c r="A67" s="200"/>
      <c r="B67" s="209"/>
      <c r="C67" s="209"/>
      <c r="D67" s="209"/>
      <c r="E67" s="209"/>
      <c r="F67" s="209"/>
      <c r="G67" s="209"/>
      <c r="H67" s="209"/>
      <c r="I67" s="209"/>
      <c r="J67" s="209"/>
      <c r="K67" s="209"/>
      <c r="L67" s="209"/>
      <c r="M67" s="209"/>
      <c r="N67" s="209"/>
      <c r="O67" s="19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row>
    <row r="68" spans="1:39" customFormat="1" ht="10.5" customHeight="1" x14ac:dyDescent="0.2">
      <c r="A68" s="200"/>
      <c r="B68" s="209"/>
      <c r="C68" s="209"/>
      <c r="D68" s="209"/>
      <c r="E68" s="209"/>
      <c r="F68" s="209"/>
      <c r="G68" s="209"/>
      <c r="H68" s="209"/>
      <c r="I68" s="209"/>
      <c r="J68" s="209"/>
      <c r="K68" s="128"/>
      <c r="L68" s="209"/>
      <c r="M68" s="209"/>
      <c r="N68" s="209"/>
      <c r="O68" s="221"/>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row>
    <row r="69" spans="1:39" customFormat="1" ht="10.5" customHeight="1" x14ac:dyDescent="0.2">
      <c r="A69" s="200"/>
      <c r="B69" s="209"/>
      <c r="C69" s="209"/>
      <c r="D69" s="209"/>
      <c r="E69" s="209"/>
      <c r="F69" s="209"/>
      <c r="G69" s="209"/>
      <c r="H69" s="209"/>
      <c r="I69" s="209"/>
      <c r="J69" s="209"/>
      <c r="K69" s="209"/>
      <c r="L69" s="209"/>
      <c r="M69" s="209"/>
      <c r="N69" s="209"/>
      <c r="O69" s="19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row>
    <row r="70" spans="1:39" customFormat="1" ht="10.5" customHeight="1" x14ac:dyDescent="0.2">
      <c r="A70" s="200"/>
      <c r="B70" s="209"/>
      <c r="C70" s="209"/>
      <c r="D70" s="209"/>
      <c r="E70" s="209"/>
      <c r="F70" s="209"/>
      <c r="G70" s="209"/>
      <c r="H70" s="209"/>
      <c r="I70" s="209"/>
      <c r="J70" s="209"/>
      <c r="K70" s="209"/>
      <c r="L70" s="209"/>
      <c r="M70" s="209"/>
      <c r="N70" s="209"/>
      <c r="O70" s="19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row>
    <row r="71" spans="1:39" customFormat="1" ht="10.5" customHeight="1" x14ac:dyDescent="0.2">
      <c r="A71" s="200"/>
      <c r="B71" s="209"/>
      <c r="C71" s="209"/>
      <c r="D71" s="209"/>
      <c r="E71" s="209"/>
      <c r="F71" s="209"/>
      <c r="G71" s="209"/>
      <c r="H71" s="209"/>
      <c r="I71" s="209"/>
      <c r="J71" s="209"/>
      <c r="K71" s="209"/>
      <c r="L71" s="209"/>
      <c r="M71" s="209"/>
      <c r="N71" s="209"/>
      <c r="O71" s="19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row>
    <row r="72" spans="1:39" customFormat="1" ht="10.5" customHeight="1" x14ac:dyDescent="0.2">
      <c r="A72" s="200"/>
      <c r="B72" s="209"/>
      <c r="C72" s="209"/>
      <c r="D72" s="209"/>
      <c r="E72" s="209"/>
      <c r="F72" s="209"/>
      <c r="G72" s="209"/>
      <c r="H72" s="209"/>
      <c r="I72" s="209"/>
      <c r="J72" s="209"/>
      <c r="K72" s="209"/>
      <c r="L72" s="209"/>
      <c r="M72" s="209"/>
      <c r="N72" s="209"/>
      <c r="O72" s="19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row>
    <row r="73" spans="1:39" customFormat="1" ht="10.5" customHeight="1" x14ac:dyDescent="0.2">
      <c r="A73" s="200"/>
      <c r="B73" s="209"/>
      <c r="C73" s="209"/>
      <c r="D73" s="209"/>
      <c r="E73" s="209"/>
      <c r="F73" s="209"/>
      <c r="G73" s="209"/>
      <c r="H73" s="209"/>
      <c r="I73" s="209"/>
      <c r="J73" s="209"/>
      <c r="K73" s="209"/>
      <c r="L73" s="209"/>
      <c r="M73" s="209"/>
      <c r="N73" s="209"/>
      <c r="O73" s="19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row>
    <row r="74" spans="1:39" customFormat="1" ht="10.5" customHeight="1" x14ac:dyDescent="0.2">
      <c r="A74" s="200"/>
      <c r="B74" s="209"/>
      <c r="C74" s="209"/>
      <c r="D74" s="209"/>
      <c r="E74" s="209"/>
      <c r="F74" s="209"/>
      <c r="G74" s="209"/>
      <c r="H74" s="209"/>
      <c r="I74" s="209"/>
      <c r="J74" s="209"/>
      <c r="K74" s="209"/>
      <c r="L74" s="209"/>
      <c r="M74" s="209"/>
      <c r="N74" s="209"/>
      <c r="O74" s="19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row>
    <row r="75" spans="1:39" customFormat="1" ht="10.5" customHeight="1" x14ac:dyDescent="0.2">
      <c r="A75" s="200"/>
      <c r="B75" s="209"/>
      <c r="C75" s="209"/>
      <c r="D75" s="209"/>
      <c r="E75" s="209"/>
      <c r="F75" s="209"/>
      <c r="G75" s="209"/>
      <c r="H75" s="209"/>
      <c r="I75" s="209"/>
      <c r="J75" s="209"/>
      <c r="K75" s="209"/>
      <c r="L75" s="209"/>
      <c r="M75" s="209"/>
      <c r="N75" s="209"/>
      <c r="O75" s="19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row>
    <row r="76" spans="1:39" customFormat="1" ht="10.5" customHeight="1" x14ac:dyDescent="0.2">
      <c r="A76" s="200"/>
      <c r="B76" s="209"/>
      <c r="C76" s="209"/>
      <c r="D76" s="209"/>
      <c r="E76" s="209"/>
      <c r="F76" s="209"/>
      <c r="G76" s="209"/>
      <c r="H76" s="209"/>
      <c r="I76" s="209"/>
      <c r="J76" s="209"/>
      <c r="K76" s="209"/>
      <c r="L76" s="209"/>
      <c r="M76" s="209"/>
      <c r="N76" s="209"/>
      <c r="O76" s="19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row>
    <row r="77" spans="1:39" customFormat="1" ht="10.5" customHeight="1" x14ac:dyDescent="0.2">
      <c r="A77" s="200"/>
      <c r="B77" s="209"/>
      <c r="C77" s="209"/>
      <c r="D77" s="209"/>
      <c r="E77" s="209"/>
      <c r="F77" s="209"/>
      <c r="G77" s="209"/>
      <c r="H77" s="209"/>
      <c r="I77" s="209"/>
      <c r="J77" s="209"/>
      <c r="K77" s="209"/>
      <c r="L77" s="209"/>
      <c r="M77" s="209"/>
      <c r="N77" s="209"/>
      <c r="O77" s="19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row>
    <row r="78" spans="1:39" customFormat="1" ht="10.5" customHeight="1" x14ac:dyDescent="0.2">
      <c r="A78" s="200"/>
      <c r="B78" s="209"/>
      <c r="C78" s="209"/>
      <c r="D78" s="209"/>
      <c r="E78" s="209"/>
      <c r="F78" s="209"/>
      <c r="G78" s="209"/>
      <c r="H78" s="209"/>
      <c r="I78" s="209"/>
      <c r="J78" s="209"/>
      <c r="K78" s="209"/>
      <c r="L78" s="209"/>
      <c r="M78" s="209"/>
      <c r="N78" s="209"/>
      <c r="O78" s="198"/>
    </row>
    <row r="79" spans="1:39" customFormat="1" ht="10.5" customHeight="1" x14ac:dyDescent="0.2">
      <c r="A79" s="200"/>
      <c r="B79" s="209"/>
      <c r="C79" s="209"/>
      <c r="D79" s="209"/>
      <c r="E79" s="209"/>
      <c r="F79" s="209"/>
      <c r="G79" s="209"/>
      <c r="H79" s="209"/>
      <c r="I79" s="209"/>
      <c r="J79" s="209"/>
      <c r="K79" s="209"/>
      <c r="L79" s="209"/>
      <c r="M79" s="209"/>
      <c r="N79" s="209"/>
      <c r="O79" s="198"/>
    </row>
    <row r="80" spans="1:39" customFormat="1" ht="10.5" customHeight="1" x14ac:dyDescent="0.2">
      <c r="A80" s="200"/>
      <c r="B80" s="209"/>
      <c r="C80" s="209"/>
      <c r="D80" s="209"/>
      <c r="E80" s="209"/>
      <c r="F80" s="209"/>
      <c r="G80" s="209"/>
      <c r="H80" s="209"/>
      <c r="I80" s="209"/>
      <c r="J80" s="209"/>
      <c r="K80" s="209"/>
      <c r="L80" s="209"/>
      <c r="M80" s="209"/>
      <c r="N80" s="209"/>
      <c r="O80" s="198"/>
    </row>
    <row r="81" spans="1:15" customFormat="1" ht="10.5" customHeight="1" x14ac:dyDescent="0.2">
      <c r="A81" s="200"/>
      <c r="B81" s="209"/>
      <c r="C81" s="209"/>
      <c r="D81" s="209"/>
      <c r="E81" s="209"/>
      <c r="F81" s="209"/>
      <c r="G81" s="209"/>
      <c r="H81" s="209"/>
      <c r="I81" s="209"/>
      <c r="J81" s="209"/>
      <c r="K81" s="209"/>
      <c r="L81" s="209"/>
      <c r="M81" s="209"/>
      <c r="N81" s="209"/>
      <c r="O81" s="198"/>
    </row>
    <row r="82" spans="1:15" customFormat="1" ht="10.5" customHeight="1" x14ac:dyDescent="0.2">
      <c r="A82" s="200"/>
      <c r="B82" s="209"/>
      <c r="C82" s="209"/>
      <c r="D82" s="209"/>
      <c r="E82" s="209"/>
      <c r="F82" s="209"/>
      <c r="G82" s="209"/>
      <c r="H82" s="209"/>
      <c r="I82" s="209"/>
      <c r="J82" s="209"/>
      <c r="K82" s="209"/>
      <c r="L82" s="209"/>
      <c r="M82" s="209"/>
      <c r="N82" s="209"/>
      <c r="O82" s="198"/>
    </row>
    <row r="83" spans="1:15" customFormat="1" ht="10.5" customHeight="1" x14ac:dyDescent="0.2">
      <c r="A83" s="200"/>
      <c r="B83" s="209"/>
      <c r="C83" s="209"/>
      <c r="D83" s="209"/>
      <c r="E83" s="209"/>
      <c r="F83" s="209"/>
      <c r="G83" s="209"/>
      <c r="H83" s="209"/>
      <c r="I83" s="209"/>
      <c r="J83" s="209"/>
      <c r="K83" s="209"/>
      <c r="L83" s="209"/>
      <c r="M83" s="209"/>
      <c r="N83" s="209"/>
      <c r="O83" s="198"/>
    </row>
    <row r="84" spans="1:15" customFormat="1" ht="10.5" customHeight="1" x14ac:dyDescent="0.2">
      <c r="A84" s="200"/>
      <c r="B84" s="209"/>
      <c r="C84" s="209"/>
      <c r="D84" s="209"/>
      <c r="E84" s="209"/>
      <c r="F84" s="209"/>
      <c r="G84" s="209"/>
      <c r="H84" s="209"/>
      <c r="I84" s="209"/>
      <c r="J84" s="209"/>
      <c r="K84" s="209"/>
      <c r="L84" s="209"/>
      <c r="M84" s="209"/>
      <c r="N84" s="209"/>
      <c r="O84" s="198"/>
    </row>
    <row r="85" spans="1:15" customFormat="1" ht="10.5" customHeight="1" x14ac:dyDescent="0.2">
      <c r="A85" s="200"/>
      <c r="B85" s="209"/>
      <c r="C85" s="209"/>
      <c r="D85" s="209"/>
      <c r="E85" s="209"/>
      <c r="F85" s="209"/>
      <c r="G85" s="209"/>
      <c r="H85" s="209"/>
      <c r="I85" s="209"/>
      <c r="J85" s="209"/>
      <c r="K85" s="209"/>
      <c r="L85" s="209"/>
      <c r="M85" s="209"/>
      <c r="N85" s="209"/>
      <c r="O85" s="198"/>
    </row>
    <row r="86" spans="1:15" customFormat="1" ht="10.5" customHeight="1" x14ac:dyDescent="0.2">
      <c r="A86" s="200"/>
      <c r="B86" s="209"/>
      <c r="C86" s="209"/>
      <c r="D86" s="209"/>
      <c r="E86" s="209"/>
      <c r="F86" s="209"/>
      <c r="G86" s="209"/>
      <c r="H86" s="209"/>
      <c r="I86" s="209"/>
      <c r="J86" s="209"/>
      <c r="K86" s="209"/>
      <c r="L86" s="209"/>
      <c r="M86" s="209"/>
      <c r="N86" s="209"/>
      <c r="O86" s="198"/>
    </row>
    <row r="87" spans="1:15" customFormat="1" ht="10.5" customHeight="1" x14ac:dyDescent="0.2">
      <c r="A87" s="200"/>
      <c r="B87" s="209"/>
      <c r="C87" s="209"/>
      <c r="D87" s="209"/>
      <c r="E87" s="209"/>
      <c r="F87" s="209"/>
      <c r="G87" s="209"/>
      <c r="H87" s="209"/>
      <c r="I87" s="209"/>
      <c r="J87" s="209"/>
      <c r="K87" s="209"/>
      <c r="L87" s="209"/>
      <c r="M87" s="209"/>
      <c r="N87" s="209"/>
      <c r="O87" s="198"/>
    </row>
    <row r="88" spans="1:15" s="200" customFormat="1" ht="10.5" customHeight="1" x14ac:dyDescent="0.15">
      <c r="B88" s="201"/>
      <c r="C88" s="201"/>
      <c r="D88" s="201"/>
      <c r="E88" s="201"/>
      <c r="F88" s="201"/>
      <c r="G88" s="201"/>
      <c r="H88" s="201"/>
      <c r="I88" s="201"/>
      <c r="J88" s="201"/>
      <c r="K88" s="201"/>
      <c r="L88" s="201"/>
      <c r="M88" s="201"/>
      <c r="N88" s="201"/>
    </row>
    <row r="89" spans="1:15" x14ac:dyDescent="0.15">
      <c r="A89" s="200"/>
      <c r="B89" s="200"/>
      <c r="C89" s="200"/>
      <c r="D89" s="200"/>
      <c r="E89" s="200"/>
      <c r="F89" s="200"/>
      <c r="G89" s="200"/>
      <c r="H89" s="200"/>
      <c r="I89" s="200"/>
      <c r="J89" s="200"/>
      <c r="K89" s="200"/>
      <c r="L89" s="200"/>
      <c r="M89" s="200"/>
      <c r="N89" s="200"/>
    </row>
    <row r="90" spans="1:15" x14ac:dyDescent="0.15">
      <c r="A90" s="200"/>
      <c r="B90" s="200"/>
      <c r="C90" s="200"/>
      <c r="D90" s="200"/>
      <c r="E90" s="200"/>
      <c r="F90" s="200"/>
      <c r="G90" s="200"/>
      <c r="H90" s="200"/>
      <c r="I90" s="200"/>
      <c r="J90" s="200"/>
      <c r="K90" s="200"/>
      <c r="L90" s="200"/>
      <c r="M90" s="200"/>
      <c r="N90" s="200"/>
    </row>
    <row r="111" spans="2:14" x14ac:dyDescent="0.15">
      <c r="B111" s="196"/>
      <c r="C111" s="196"/>
      <c r="D111" s="196"/>
      <c r="E111" s="196"/>
      <c r="F111" s="196"/>
      <c r="G111" s="196"/>
      <c r="H111" s="196"/>
      <c r="I111" s="196"/>
      <c r="J111" s="196"/>
      <c r="K111" s="196"/>
      <c r="L111" s="196"/>
      <c r="M111" s="196"/>
      <c r="N111" s="196"/>
    </row>
    <row r="112" spans="2:14" x14ac:dyDescent="0.15">
      <c r="B112" s="196"/>
      <c r="C112" s="196"/>
      <c r="D112" s="196"/>
      <c r="E112" s="196"/>
      <c r="F112" s="196"/>
      <c r="G112" s="196"/>
      <c r="H112" s="196"/>
      <c r="I112" s="196"/>
      <c r="J112" s="196"/>
      <c r="K112" s="196"/>
      <c r="L112" s="196"/>
      <c r="M112" s="196"/>
      <c r="N112" s="196"/>
    </row>
    <row r="113" spans="2:14" x14ac:dyDescent="0.15">
      <c r="B113" s="198"/>
      <c r="C113" s="198"/>
      <c r="D113" s="198"/>
      <c r="E113" s="198"/>
      <c r="F113" s="198"/>
      <c r="G113" s="198"/>
      <c r="H113" s="198"/>
      <c r="I113" s="198"/>
      <c r="J113" s="198"/>
      <c r="K113" s="198"/>
      <c r="L113" s="198"/>
      <c r="M113" s="198"/>
      <c r="N113" s="198"/>
    </row>
    <row r="114" spans="2:14" x14ac:dyDescent="0.15">
      <c r="B114" s="198"/>
      <c r="C114" s="198"/>
      <c r="D114" s="198"/>
      <c r="E114" s="198"/>
      <c r="F114" s="198"/>
      <c r="G114" s="198"/>
      <c r="H114" s="198"/>
      <c r="I114" s="198"/>
      <c r="J114" s="198"/>
      <c r="K114" s="198"/>
      <c r="L114" s="198"/>
      <c r="M114" s="198"/>
      <c r="N114" s="198"/>
    </row>
    <row r="115" spans="2:14" x14ac:dyDescent="0.15">
      <c r="B115" s="198"/>
      <c r="C115" s="198"/>
      <c r="D115" s="198"/>
      <c r="E115" s="198"/>
      <c r="F115" s="198"/>
      <c r="G115" s="198"/>
      <c r="H115" s="198"/>
      <c r="I115" s="198"/>
      <c r="J115" s="198"/>
      <c r="K115" s="198"/>
      <c r="L115" s="198"/>
      <c r="M115" s="198"/>
      <c r="N115" s="198"/>
    </row>
    <row r="116" spans="2:14" x14ac:dyDescent="0.15">
      <c r="B116" s="198"/>
      <c r="C116" s="198"/>
      <c r="D116" s="198"/>
      <c r="E116" s="198"/>
      <c r="F116" s="198"/>
      <c r="G116" s="198"/>
      <c r="H116" s="198"/>
      <c r="I116" s="198"/>
      <c r="J116" s="198"/>
      <c r="K116" s="198"/>
      <c r="L116" s="198"/>
      <c r="M116" s="198"/>
      <c r="N116" s="198"/>
    </row>
    <row r="117" spans="2:14" x14ac:dyDescent="0.15">
      <c r="B117" s="198"/>
      <c r="C117" s="198"/>
      <c r="D117" s="198"/>
      <c r="E117" s="198"/>
      <c r="F117" s="198"/>
      <c r="G117" s="198"/>
      <c r="H117" s="198"/>
      <c r="I117" s="198"/>
      <c r="J117" s="198"/>
      <c r="K117" s="198"/>
      <c r="L117" s="198"/>
      <c r="M117" s="198"/>
      <c r="N117" s="198"/>
    </row>
    <row r="118" spans="2:14" x14ac:dyDescent="0.15">
      <c r="B118" s="198"/>
      <c r="C118" s="198"/>
      <c r="D118" s="198"/>
      <c r="E118" s="198"/>
      <c r="F118" s="198"/>
      <c r="G118" s="198"/>
      <c r="H118" s="198"/>
      <c r="I118" s="198"/>
      <c r="J118" s="198"/>
      <c r="K118" s="198"/>
      <c r="L118" s="198"/>
      <c r="M118" s="198"/>
      <c r="N118" s="198"/>
    </row>
    <row r="119" spans="2:14" x14ac:dyDescent="0.15">
      <c r="B119" s="198"/>
      <c r="C119" s="198"/>
      <c r="D119" s="198"/>
      <c r="E119" s="198"/>
      <c r="F119" s="198"/>
      <c r="G119" s="198"/>
      <c r="H119" s="198"/>
      <c r="I119" s="198"/>
      <c r="J119" s="198"/>
      <c r="K119" s="198"/>
      <c r="L119" s="198"/>
      <c r="M119" s="198"/>
      <c r="N119" s="19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BA38-F182-47FE-8912-7FBB2905B4F9}">
  <sheetPr>
    <tabColor theme="4"/>
  </sheetPr>
  <dimension ref="A1:F14"/>
  <sheetViews>
    <sheetView workbookViewId="0">
      <selection activeCell="B18" sqref="B18"/>
    </sheetView>
  </sheetViews>
  <sheetFormatPr baseColWidth="10" defaultColWidth="9.33203125" defaultRowHeight="11" x14ac:dyDescent="0.15"/>
  <cols>
    <col min="1" max="1" width="69.33203125" style="128" bestFit="1" customWidth="1"/>
    <col min="2" max="6" width="11.6640625" style="128" customWidth="1"/>
    <col min="7" max="34" width="9.33203125" style="128"/>
    <col min="35" max="39" width="9.33203125" style="128" bestFit="1" customWidth="1"/>
    <col min="40" max="16384" width="9.33203125" style="128"/>
  </cols>
  <sheetData>
    <row r="1" spans="1:6" ht="12" thickBot="1" x14ac:dyDescent="0.2">
      <c r="A1" s="222" t="s">
        <v>14</v>
      </c>
      <c r="B1" s="208" t="s">
        <v>45</v>
      </c>
      <c r="C1" s="208" t="s">
        <v>46</v>
      </c>
      <c r="D1" s="208" t="s">
        <v>47</v>
      </c>
      <c r="E1" s="208" t="s">
        <v>48</v>
      </c>
      <c r="F1" s="208" t="s">
        <v>49</v>
      </c>
    </row>
    <row r="2" spans="1:6" x14ac:dyDescent="0.15">
      <c r="A2" s="139" t="s">
        <v>248</v>
      </c>
      <c r="F2" s="452"/>
    </row>
    <row r="3" spans="1:6" x14ac:dyDescent="0.15">
      <c r="A3" s="128" t="s">
        <v>53</v>
      </c>
      <c r="B3" s="223">
        <f>'Allwyn Int''l Key financials'!AG92</f>
        <v>692.9</v>
      </c>
      <c r="C3" s="223">
        <f>'Allwyn Int''l Key financials'!AH92</f>
        <v>685</v>
      </c>
      <c r="D3" s="223">
        <f>'Allwyn Int''l Key financials'!AI92</f>
        <v>978</v>
      </c>
      <c r="E3" s="223">
        <f>'Allwyn Int''l Key financials'!AJ92</f>
        <v>970</v>
      </c>
      <c r="F3" s="45">
        <f>'Allwyn Int''l Key financials'!AK92</f>
        <v>970</v>
      </c>
    </row>
    <row r="4" spans="1:6" x14ac:dyDescent="0.15">
      <c r="A4" s="128" t="s">
        <v>54</v>
      </c>
      <c r="B4" s="223">
        <f>'Allwyn Int''l Key financials'!AG93</f>
        <v>0</v>
      </c>
      <c r="C4" s="223">
        <f>'Allwyn Int''l Key financials'!AH93</f>
        <v>0</v>
      </c>
      <c r="D4" s="223">
        <f>'Allwyn Int''l Key financials'!AI93</f>
        <v>0</v>
      </c>
      <c r="E4" s="223">
        <f>'Allwyn Int''l Key financials'!AJ93</f>
        <v>0</v>
      </c>
      <c r="F4" s="45">
        <f>'Allwyn Int''l Key financials'!AK93</f>
        <v>0</v>
      </c>
    </row>
    <row r="5" spans="1:6" x14ac:dyDescent="0.15">
      <c r="A5" s="128" t="s">
        <v>55</v>
      </c>
      <c r="B5" s="223">
        <f>'Allwyn Int''l Key financials'!AG94</f>
        <v>0</v>
      </c>
      <c r="C5" s="223">
        <f>'Allwyn Int''l Key financials'!AH94</f>
        <v>0</v>
      </c>
      <c r="D5" s="223">
        <f>'Allwyn Int''l Key financials'!AI94</f>
        <v>0</v>
      </c>
      <c r="E5" s="223">
        <f>'Allwyn Int''l Key financials'!AJ94</f>
        <v>92</v>
      </c>
      <c r="F5" s="45">
        <f>'Allwyn Int''l Key financials'!AK94</f>
        <v>92</v>
      </c>
    </row>
    <row r="6" spans="1:6" x14ac:dyDescent="0.15">
      <c r="A6" s="128" t="s">
        <v>56</v>
      </c>
      <c r="B6" s="223">
        <f>'Allwyn Int''l Key financials'!AG95</f>
        <v>4087.6</v>
      </c>
      <c r="C6" s="223">
        <f>'Allwyn Int''l Key financials'!AH95</f>
        <v>4025</v>
      </c>
      <c r="D6" s="223">
        <f>'Allwyn Int''l Key financials'!AI95</f>
        <v>4037</v>
      </c>
      <c r="E6" s="223">
        <f>'Allwyn Int''l Key financials'!AJ95</f>
        <v>4624</v>
      </c>
      <c r="F6" s="45">
        <f>'Allwyn Int''l Key financials'!AK95</f>
        <v>4624</v>
      </c>
    </row>
    <row r="7" spans="1:6" s="139" customFormat="1" x14ac:dyDescent="0.15">
      <c r="A7" s="166" t="s">
        <v>249</v>
      </c>
      <c r="B7" s="224">
        <f>SUM(B3:B6)</f>
        <v>4780.5</v>
      </c>
      <c r="C7" s="224">
        <f>SUM(C3:C6)</f>
        <v>4710</v>
      </c>
      <c r="D7" s="224">
        <f>SUM(D3:D6)</f>
        <v>5015</v>
      </c>
      <c r="E7" s="224">
        <f>SUM(E3:E6)</f>
        <v>5686</v>
      </c>
      <c r="F7" s="49">
        <f>SUM(F3:F6)</f>
        <v>5686</v>
      </c>
    </row>
    <row r="8" spans="1:6" x14ac:dyDescent="0.15">
      <c r="F8" s="452"/>
    </row>
    <row r="9" spans="1:6" x14ac:dyDescent="0.15">
      <c r="A9" s="139" t="s">
        <v>250</v>
      </c>
      <c r="F9" s="452"/>
    </row>
    <row r="10" spans="1:6" x14ac:dyDescent="0.15">
      <c r="A10" s="128" t="s">
        <v>53</v>
      </c>
      <c r="B10" s="223">
        <f>'Allwyn Int''l Key financials'!AG99</f>
        <v>-434</v>
      </c>
      <c r="C10" s="223">
        <f>'Allwyn Int''l Key financials'!AH99</f>
        <v>-72</v>
      </c>
      <c r="D10" s="223">
        <f>'Allwyn Int''l Key financials'!AI99</f>
        <v>-149</v>
      </c>
      <c r="E10" s="223">
        <f>'Allwyn Int''l Key financials'!AJ99</f>
        <v>-141</v>
      </c>
      <c r="F10" s="45">
        <f>'Allwyn Int''l Key financials'!AK99</f>
        <v>-141</v>
      </c>
    </row>
    <row r="11" spans="1:6" x14ac:dyDescent="0.15">
      <c r="A11" s="128" t="s">
        <v>54</v>
      </c>
      <c r="B11" s="223">
        <f>'Allwyn Int''l Key financials'!AG100</f>
        <v>-67</v>
      </c>
      <c r="C11" s="223">
        <f>'Allwyn Int''l Key financials'!AH100</f>
        <v>-77</v>
      </c>
      <c r="D11" s="223">
        <f>'Allwyn Int''l Key financials'!AI100</f>
        <v>-87</v>
      </c>
      <c r="E11" s="223">
        <f>'Allwyn Int''l Key financials'!AJ100</f>
        <v>-68</v>
      </c>
      <c r="F11" s="45">
        <f>'Allwyn Int''l Key financials'!AK100</f>
        <v>-68</v>
      </c>
    </row>
    <row r="12" spans="1:6" x14ac:dyDescent="0.15">
      <c r="A12" s="128" t="s">
        <v>55</v>
      </c>
      <c r="B12" s="223">
        <f>'Allwyn Int''l Key financials'!AG101</f>
        <v>-251</v>
      </c>
      <c r="C12" s="223">
        <f>'Allwyn Int''l Key financials'!AH101</f>
        <v>-158</v>
      </c>
      <c r="D12" s="223">
        <f>'Allwyn Int''l Key financials'!AI101</f>
        <v>-122</v>
      </c>
      <c r="E12" s="223">
        <f>'Allwyn Int''l Key financials'!AJ101</f>
        <v>-7</v>
      </c>
      <c r="F12" s="45">
        <f>'Allwyn Int''l Key financials'!AK101</f>
        <v>-7</v>
      </c>
    </row>
    <row r="13" spans="1:6" x14ac:dyDescent="0.15">
      <c r="A13" s="128" t="s">
        <v>56</v>
      </c>
      <c r="B13" s="223">
        <f>'Allwyn Int''l Key financials'!AG102</f>
        <v>3901</v>
      </c>
      <c r="C13" s="223">
        <f>'Allwyn Int''l Key financials'!AH102</f>
        <v>3908</v>
      </c>
      <c r="D13" s="223">
        <f>'Allwyn Int''l Key financials'!AI102</f>
        <v>3904</v>
      </c>
      <c r="E13" s="223">
        <f>'Allwyn Int''l Key financials'!AJ102</f>
        <v>4546</v>
      </c>
      <c r="F13" s="45">
        <f>'Allwyn Int''l Key financials'!AK102</f>
        <v>4546</v>
      </c>
    </row>
    <row r="14" spans="1:6" s="139" customFormat="1" x14ac:dyDescent="0.15">
      <c r="A14" s="166" t="s">
        <v>251</v>
      </c>
      <c r="B14" s="224">
        <f>SUM(B10:B13)</f>
        <v>3149</v>
      </c>
      <c r="C14" s="224">
        <f>SUM(C10:C13)</f>
        <v>3601</v>
      </c>
      <c r="D14" s="224">
        <f>SUM(D10:D13)</f>
        <v>3546</v>
      </c>
      <c r="E14" s="224">
        <f>SUM(E10:E13)</f>
        <v>4330</v>
      </c>
      <c r="F14" s="49">
        <f>SUM(F10:F13)</f>
        <v>4330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CA42-2E15-475D-88E8-9FE9D9678A73}">
  <sheetPr>
    <tabColor theme="5"/>
  </sheetPr>
  <dimension ref="A1"/>
  <sheetViews>
    <sheetView workbookViewId="0"/>
  </sheetViews>
  <sheetFormatPr baseColWidth="10" defaultColWidth="8.83203125" defaultRowHeight="1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3D97-0DE6-4422-BED6-66F9F6A696C1}">
  <sheetPr>
    <tabColor theme="4"/>
  </sheetPr>
  <dimension ref="A1:AQ108"/>
  <sheetViews>
    <sheetView zoomScale="70" zoomScaleNormal="70" workbookViewId="0">
      <pane xSplit="6" ySplit="3" topLeftCell="G4" activePane="bottomRight" state="frozen"/>
      <selection pane="topRight"/>
      <selection pane="bottomLeft"/>
      <selection pane="bottomRight" activeCell="AM31" sqref="AM31"/>
    </sheetView>
  </sheetViews>
  <sheetFormatPr baseColWidth="10" defaultColWidth="8.6640625" defaultRowHeight="15" outlineLevelRow="1" outlineLevelCol="1" x14ac:dyDescent="0.2"/>
  <cols>
    <col min="1" max="1" width="2.5" customWidth="1"/>
    <col min="2" max="2" width="44.33203125" customWidth="1"/>
    <col min="3" max="6" width="7.5" hidden="1" customWidth="1" outlineLevel="1"/>
    <col min="7" max="7" width="7.5" customWidth="1" collapsed="1"/>
    <col min="8" max="11" width="7.5" hidden="1" customWidth="1" outlineLevel="1"/>
    <col min="12" max="12" width="7.5" customWidth="1" collapsed="1"/>
    <col min="13" max="13" width="7.5" hidden="1" customWidth="1" outlineLevel="1"/>
    <col min="14" max="14" width="9.5" hidden="1" customWidth="1" outlineLevel="1"/>
    <col min="15" max="16" width="7.5" hidden="1" customWidth="1" outlineLevel="1"/>
    <col min="17" max="17" width="7.5" customWidth="1" collapsed="1"/>
    <col min="18" max="21" width="7.5" hidden="1" customWidth="1" outlineLevel="1"/>
    <col min="22" max="22" width="7.5" customWidth="1" collapsed="1"/>
    <col min="23" max="26" width="7.5" hidden="1" customWidth="1" outlineLevel="1"/>
    <col min="27" max="27" width="7.5" customWidth="1" collapsed="1"/>
    <col min="28" max="31" width="7.5" hidden="1" customWidth="1" outlineLevel="1"/>
    <col min="32" max="32" width="8.33203125" customWidth="1" collapsed="1"/>
    <col min="33" max="36" width="7.5" hidden="1" customWidth="1" outlineLevel="1"/>
    <col min="37" max="37" width="8.33203125" customWidth="1" collapsed="1"/>
  </cols>
  <sheetData>
    <row r="1" spans="1:43" s="5" customFormat="1" ht="16.5" customHeight="1" x14ac:dyDescent="0.15">
      <c r="A1" s="3" t="s">
        <v>252</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M1" s="13"/>
      <c r="AN1" s="13"/>
      <c r="AO1" s="13"/>
      <c r="AP1" s="13"/>
      <c r="AQ1" s="13"/>
    </row>
    <row r="2" spans="1:43" s="15" customFormat="1" ht="11" customHeight="1" x14ac:dyDescent="0.15">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6"/>
      <c r="AK2" s="16"/>
      <c r="AM2" s="191"/>
      <c r="AN2" s="191"/>
      <c r="AO2" s="191"/>
      <c r="AP2" s="191"/>
      <c r="AQ2" s="191"/>
    </row>
    <row r="3" spans="1:43" s="13" customFormat="1" ht="11.25" customHeight="1" x14ac:dyDescent="0.15">
      <c r="A3" s="174" t="s">
        <v>50</v>
      </c>
      <c r="B3" s="225"/>
      <c r="C3" s="225"/>
      <c r="D3" s="225"/>
      <c r="E3" s="225"/>
      <c r="F3" s="225"/>
      <c r="G3" s="225"/>
      <c r="H3" s="225"/>
      <c r="I3" s="225"/>
      <c r="J3" s="225"/>
      <c r="K3" s="225"/>
      <c r="L3" s="225"/>
      <c r="M3" s="225"/>
      <c r="N3" s="225"/>
      <c r="O3" s="225"/>
      <c r="P3" s="225"/>
      <c r="Q3" s="225"/>
      <c r="R3" s="226"/>
      <c r="S3" s="226"/>
      <c r="T3" s="226"/>
      <c r="U3" s="226"/>
      <c r="V3" s="226"/>
      <c r="W3" s="226"/>
      <c r="X3" s="226"/>
      <c r="Y3" s="226"/>
      <c r="Z3" s="226"/>
      <c r="AA3" s="226"/>
      <c r="AB3" s="226"/>
      <c r="AC3" s="226"/>
      <c r="AD3" s="226"/>
      <c r="AE3" s="57"/>
      <c r="AF3" s="226"/>
      <c r="AG3" s="226"/>
      <c r="AH3" s="226"/>
      <c r="AI3" s="226"/>
      <c r="AJ3" s="57"/>
      <c r="AK3" s="226"/>
      <c r="AL3" s="393"/>
      <c r="AM3" s="393"/>
    </row>
    <row r="4" spans="1:43" s="10" customFormat="1" ht="11.25" customHeight="1" x14ac:dyDescent="0.15">
      <c r="A4" s="22" t="s">
        <v>52</v>
      </c>
      <c r="B4" s="22"/>
      <c r="C4" s="23"/>
      <c r="D4" s="23"/>
      <c r="E4" s="23"/>
      <c r="F4" s="23"/>
      <c r="G4" s="24"/>
      <c r="H4" s="23"/>
      <c r="I4" s="23"/>
      <c r="J4" s="23"/>
      <c r="K4" s="23"/>
      <c r="L4" s="24"/>
      <c r="M4" s="227"/>
      <c r="N4" s="227"/>
      <c r="O4" s="227"/>
      <c r="P4" s="227"/>
      <c r="Q4" s="24"/>
      <c r="R4" s="23">
        <v>875.6</v>
      </c>
      <c r="S4" s="23">
        <v>910.39999999999952</v>
      </c>
      <c r="T4" s="23">
        <v>968.70000000000073</v>
      </c>
      <c r="U4" s="23">
        <v>1056.5999999999995</v>
      </c>
      <c r="V4" s="24">
        <f>SUM(R4:U4)</f>
        <v>3811.2999999999997</v>
      </c>
      <c r="W4" s="23">
        <v>1022.9</v>
      </c>
      <c r="X4" s="23">
        <v>979.8</v>
      </c>
      <c r="Y4" s="23">
        <v>965.19999999999936</v>
      </c>
      <c r="Z4" s="23">
        <v>1103.4000000000001</v>
      </c>
      <c r="AA4" s="24">
        <f>SUM(W4:Z4)</f>
        <v>4071.2999999999993</v>
      </c>
      <c r="AB4" s="23">
        <v>1029</v>
      </c>
      <c r="AC4" s="23">
        <v>1013</v>
      </c>
      <c r="AD4" s="23">
        <v>1043</v>
      </c>
      <c r="AE4" s="23">
        <v>1196</v>
      </c>
      <c r="AF4" s="24">
        <f>SUM(AB4:AE4)</f>
        <v>4281</v>
      </c>
      <c r="AG4" s="23">
        <v>1100</v>
      </c>
      <c r="AH4" s="23">
        <v>1064</v>
      </c>
      <c r="AI4" s="23">
        <v>1144</v>
      </c>
      <c r="AJ4" s="23">
        <v>1233</v>
      </c>
      <c r="AK4" s="24">
        <f>SUM(AG4:AJ4)</f>
        <v>4541</v>
      </c>
      <c r="AL4" s="160"/>
      <c r="AM4" s="160"/>
      <c r="AN4" s="82"/>
      <c r="AO4" s="82"/>
      <c r="AP4" s="82"/>
      <c r="AQ4" s="82"/>
    </row>
    <row r="5" spans="1:43" s="10" customFormat="1" ht="11.25" hidden="1" customHeight="1" outlineLevel="1" x14ac:dyDescent="0.15">
      <c r="A5" s="44"/>
      <c r="B5" s="44"/>
      <c r="C5" s="54"/>
      <c r="D5" s="54"/>
      <c r="E5" s="54"/>
      <c r="F5" s="54"/>
      <c r="G5" s="55"/>
      <c r="H5" s="54"/>
      <c r="I5" s="54"/>
      <c r="J5" s="54"/>
      <c r="K5" s="54"/>
      <c r="L5" s="55"/>
      <c r="M5" s="131"/>
      <c r="N5" s="131"/>
      <c r="O5" s="131"/>
      <c r="P5" s="131"/>
      <c r="Q5" s="55"/>
      <c r="R5" s="54"/>
      <c r="S5" s="54"/>
      <c r="T5" s="54"/>
      <c r="U5" s="54"/>
      <c r="V5" s="55"/>
      <c r="W5" s="54"/>
      <c r="X5" s="54"/>
      <c r="Y5" s="54"/>
      <c r="Z5" s="54"/>
      <c r="AA5" s="55"/>
      <c r="AB5" s="54"/>
      <c r="AC5" s="54"/>
      <c r="AD5" s="54"/>
      <c r="AE5" s="54"/>
      <c r="AF5" s="55"/>
      <c r="AG5" s="54"/>
      <c r="AH5" s="54"/>
      <c r="AI5" s="54"/>
      <c r="AJ5" s="54"/>
      <c r="AK5" s="55"/>
      <c r="AL5" s="160"/>
      <c r="AM5" s="160"/>
      <c r="AN5" s="82"/>
      <c r="AO5" s="82"/>
      <c r="AP5" s="82"/>
      <c r="AQ5" s="82"/>
    </row>
    <row r="6" spans="1:43" s="10" customFormat="1" ht="11.25" hidden="1" customHeight="1" outlineLevel="1" x14ac:dyDescent="0.15">
      <c r="A6" s="44"/>
      <c r="B6" s="44" t="s">
        <v>253</v>
      </c>
      <c r="C6" s="54"/>
      <c r="D6" s="54"/>
      <c r="E6" s="54"/>
      <c r="F6" s="54"/>
      <c r="G6" s="55"/>
      <c r="H6" s="54"/>
      <c r="I6" s="54"/>
      <c r="J6" s="54"/>
      <c r="K6" s="54"/>
      <c r="L6" s="55"/>
      <c r="M6" s="131"/>
      <c r="N6" s="131"/>
      <c r="O6" s="131"/>
      <c r="P6" s="131"/>
      <c r="Q6" s="55"/>
      <c r="R6" s="54">
        <f t="shared" ref="R6:AK6" si="0">R4</f>
        <v>875.6</v>
      </c>
      <c r="S6" s="54">
        <f t="shared" si="0"/>
        <v>910.39999999999952</v>
      </c>
      <c r="T6" s="54">
        <f t="shared" si="0"/>
        <v>968.70000000000073</v>
      </c>
      <c r="U6" s="54">
        <f t="shared" si="0"/>
        <v>1056.5999999999995</v>
      </c>
      <c r="V6" s="55">
        <f t="shared" si="0"/>
        <v>3811.2999999999997</v>
      </c>
      <c r="W6" s="54">
        <f t="shared" si="0"/>
        <v>1022.9</v>
      </c>
      <c r="X6" s="54">
        <f t="shared" si="0"/>
        <v>979.8</v>
      </c>
      <c r="Y6" s="54">
        <f t="shared" si="0"/>
        <v>965.19999999999936</v>
      </c>
      <c r="Z6" s="54">
        <f t="shared" si="0"/>
        <v>1103.4000000000001</v>
      </c>
      <c r="AA6" s="55">
        <f t="shared" si="0"/>
        <v>4071.2999999999993</v>
      </c>
      <c r="AB6" s="54">
        <f t="shared" si="0"/>
        <v>1029</v>
      </c>
      <c r="AC6" s="54">
        <f t="shared" si="0"/>
        <v>1013</v>
      </c>
      <c r="AD6" s="54">
        <f t="shared" si="0"/>
        <v>1043</v>
      </c>
      <c r="AE6" s="54">
        <f t="shared" si="0"/>
        <v>1196</v>
      </c>
      <c r="AF6" s="55">
        <f t="shared" si="0"/>
        <v>4281</v>
      </c>
      <c r="AG6" s="54">
        <f t="shared" si="0"/>
        <v>1100</v>
      </c>
      <c r="AH6" s="54">
        <f t="shared" si="0"/>
        <v>1064</v>
      </c>
      <c r="AI6" s="54">
        <f t="shared" si="0"/>
        <v>1144</v>
      </c>
      <c r="AJ6" s="54">
        <f t="shared" si="0"/>
        <v>1233</v>
      </c>
      <c r="AK6" s="55">
        <f t="shared" si="0"/>
        <v>4541</v>
      </c>
      <c r="AL6" s="160"/>
      <c r="AM6" s="160"/>
      <c r="AN6" s="82"/>
      <c r="AO6" s="82"/>
      <c r="AP6" s="82"/>
      <c r="AQ6" s="82"/>
    </row>
    <row r="7" spans="1:43" s="43" customFormat="1" ht="11.25" customHeight="1" collapsed="1" x14ac:dyDescent="0.15">
      <c r="A7" s="38" t="s">
        <v>57</v>
      </c>
      <c r="B7" s="38"/>
      <c r="C7" s="39"/>
      <c r="D7" s="39"/>
      <c r="E7" s="39"/>
      <c r="F7" s="39"/>
      <c r="G7" s="40"/>
      <c r="H7" s="41"/>
      <c r="I7" s="41"/>
      <c r="J7" s="41"/>
      <c r="K7" s="41"/>
      <c r="L7" s="42"/>
      <c r="M7" s="228"/>
      <c r="N7" s="228"/>
      <c r="O7" s="228"/>
      <c r="P7" s="228"/>
      <c r="Q7" s="42"/>
      <c r="R7" s="41"/>
      <c r="S7" s="41"/>
      <c r="T7" s="41"/>
      <c r="U7" s="41"/>
      <c r="V7" s="42"/>
      <c r="W7" s="41">
        <f t="shared" ref="W7:AK7" si="1">IFERROR((W4-R4)/R4,0)</f>
        <v>0.16822750114207394</v>
      </c>
      <c r="X7" s="41">
        <f t="shared" si="1"/>
        <v>7.6230228471002276E-2</v>
      </c>
      <c r="Y7" s="41">
        <f t="shared" si="1"/>
        <v>-3.6130897078572948E-3</v>
      </c>
      <c r="Z7" s="41">
        <f t="shared" si="1"/>
        <v>4.4293015332198239E-2</v>
      </c>
      <c r="AA7" s="42">
        <f t="shared" si="1"/>
        <v>6.8218193267388968E-2</v>
      </c>
      <c r="AB7" s="41">
        <f t="shared" si="1"/>
        <v>5.9634372861472511E-3</v>
      </c>
      <c r="AC7" s="41">
        <f t="shared" si="1"/>
        <v>3.3884466217595478E-2</v>
      </c>
      <c r="AD7" s="41">
        <f t="shared" si="1"/>
        <v>8.0605055946954718E-2</v>
      </c>
      <c r="AE7" s="41">
        <f t="shared" si="1"/>
        <v>8.3922421605945166E-2</v>
      </c>
      <c r="AF7" s="42">
        <f t="shared" si="1"/>
        <v>5.1506889691253596E-2</v>
      </c>
      <c r="AG7" s="41">
        <f t="shared" si="1"/>
        <v>6.8999028182701649E-2</v>
      </c>
      <c r="AH7" s="41">
        <f t="shared" si="1"/>
        <v>5.0345508390918066E-2</v>
      </c>
      <c r="AI7" s="41">
        <f t="shared" si="1"/>
        <v>9.6836049856184089E-2</v>
      </c>
      <c r="AJ7" s="41">
        <f t="shared" si="1"/>
        <v>3.0936454849498328E-2</v>
      </c>
      <c r="AK7" s="42">
        <f t="shared" si="1"/>
        <v>6.0733473487502923E-2</v>
      </c>
      <c r="AL7" s="249"/>
      <c r="AM7" s="249"/>
      <c r="AN7" s="230"/>
      <c r="AO7" s="230"/>
      <c r="AP7" s="230"/>
      <c r="AQ7" s="230"/>
    </row>
    <row r="8" spans="1:43" s="43" customFormat="1" ht="11.25" customHeight="1" x14ac:dyDescent="0.15">
      <c r="A8" s="38" t="s">
        <v>254</v>
      </c>
      <c r="B8" s="38"/>
      <c r="C8" s="39"/>
      <c r="D8" s="39"/>
      <c r="E8" s="39"/>
      <c r="F8" s="39"/>
      <c r="G8" s="40"/>
      <c r="H8" s="51"/>
      <c r="I8" s="51"/>
      <c r="J8" s="51"/>
      <c r="K8" s="51"/>
      <c r="L8" s="52"/>
      <c r="M8" s="231"/>
      <c r="N8" s="231"/>
      <c r="O8" s="231"/>
      <c r="P8" s="231"/>
      <c r="Q8" s="52"/>
      <c r="R8" s="51"/>
      <c r="S8" s="51"/>
      <c r="T8" s="51"/>
      <c r="U8" s="51"/>
      <c r="V8" s="52"/>
      <c r="W8" s="41">
        <v>0.17096647943813337</v>
      </c>
      <c r="X8" s="41">
        <v>7.5117512626471816E-2</v>
      </c>
      <c r="Y8" s="41">
        <v>-7.8043518514459009E-4</v>
      </c>
      <c r="Z8" s="41">
        <v>4.9043002968851779E-2</v>
      </c>
      <c r="AA8" s="52">
        <v>7.0576414173230573E-2</v>
      </c>
      <c r="AB8" s="41">
        <v>1.7058834468825834E-2</v>
      </c>
      <c r="AC8" s="41">
        <v>4.7038321704519381E-2</v>
      </c>
      <c r="AD8" s="41">
        <v>8.7518296974172127E-2</v>
      </c>
      <c r="AE8" s="41">
        <v>8.7816764741825759E-2</v>
      </c>
      <c r="AF8" s="52">
        <v>6.0204701248158354E-2</v>
      </c>
      <c r="AG8" s="41">
        <v>6.1720366324789389E-2</v>
      </c>
      <c r="AH8" s="41">
        <v>4.2554610709454765E-2</v>
      </c>
      <c r="AI8" s="41">
        <v>8.7260934955726732E-2</v>
      </c>
      <c r="AJ8" s="41">
        <v>2.3222447323667517E-2</v>
      </c>
      <c r="AK8" s="52">
        <v>-0.23266585174088983</v>
      </c>
      <c r="AL8" s="249"/>
      <c r="AM8" s="249"/>
      <c r="AN8" s="230"/>
      <c r="AO8" s="230"/>
      <c r="AP8" s="230"/>
      <c r="AQ8" s="230"/>
    </row>
    <row r="9" spans="1:43" s="10" customFormat="1" ht="11.25" customHeight="1" x14ac:dyDescent="0.15">
      <c r="A9" s="44"/>
      <c r="B9" s="44"/>
      <c r="C9" s="54"/>
      <c r="D9" s="54"/>
      <c r="E9" s="54"/>
      <c r="F9" s="54"/>
      <c r="G9" s="55"/>
      <c r="H9" s="54"/>
      <c r="I9" s="54"/>
      <c r="J9" s="54"/>
      <c r="K9" s="54"/>
      <c r="L9" s="55"/>
      <c r="M9" s="131"/>
      <c r="N9" s="131"/>
      <c r="O9" s="131"/>
      <c r="P9" s="131"/>
      <c r="Q9" s="55"/>
      <c r="R9" s="54"/>
      <c r="S9" s="54"/>
      <c r="T9" s="54"/>
      <c r="U9" s="54"/>
      <c r="V9" s="55"/>
      <c r="W9" s="41"/>
      <c r="X9" s="41"/>
      <c r="Y9" s="41"/>
      <c r="Z9" s="41"/>
      <c r="AA9" s="55"/>
      <c r="AB9" s="41"/>
      <c r="AC9" s="41"/>
      <c r="AD9" s="41"/>
      <c r="AE9" s="41"/>
      <c r="AF9" s="55"/>
      <c r="AG9" s="54"/>
      <c r="AH9" s="54"/>
      <c r="AI9" s="54"/>
      <c r="AJ9" s="41"/>
      <c r="AK9" s="55"/>
      <c r="AL9" s="160"/>
      <c r="AM9" s="160"/>
      <c r="AN9" s="82"/>
      <c r="AO9" s="82"/>
      <c r="AP9" s="82"/>
      <c r="AQ9" s="82"/>
    </row>
    <row r="10" spans="1:43" s="10" customFormat="1" ht="11" customHeight="1" x14ac:dyDescent="0.15">
      <c r="A10" s="44" t="s">
        <v>58</v>
      </c>
      <c r="B10" s="44"/>
      <c r="C10" s="36"/>
      <c r="D10" s="36"/>
      <c r="E10" s="36"/>
      <c r="F10" s="36"/>
      <c r="G10" s="45"/>
      <c r="H10" s="36"/>
      <c r="I10" s="36"/>
      <c r="J10" s="36"/>
      <c r="K10" s="36"/>
      <c r="L10" s="45"/>
      <c r="M10" s="223"/>
      <c r="N10" s="223"/>
      <c r="O10" s="223"/>
      <c r="P10" s="223"/>
      <c r="Q10" s="45"/>
      <c r="R10" s="36">
        <v>38.4</v>
      </c>
      <c r="S10" s="36">
        <v>42.7</v>
      </c>
      <c r="T10" s="36">
        <v>43.9</v>
      </c>
      <c r="U10" s="36">
        <v>51.900000000000006</v>
      </c>
      <c r="V10" s="45">
        <f>SUM(R10:U10)</f>
        <v>176.9</v>
      </c>
      <c r="W10" s="36">
        <v>42.8</v>
      </c>
      <c r="X10" s="36">
        <v>40.9</v>
      </c>
      <c r="Y10" s="36">
        <v>41.2</v>
      </c>
      <c r="Z10" s="36">
        <v>51.099999999999994</v>
      </c>
      <c r="AA10" s="45">
        <f>SUM(W10:Z10)</f>
        <v>176</v>
      </c>
      <c r="AB10" s="36">
        <v>39</v>
      </c>
      <c r="AC10" s="36">
        <v>41</v>
      </c>
      <c r="AD10" s="36">
        <v>41</v>
      </c>
      <c r="AE10" s="36">
        <v>50</v>
      </c>
      <c r="AF10" s="45">
        <f>SUM(AB10:AE10)</f>
        <v>171</v>
      </c>
      <c r="AG10" s="36">
        <v>37</v>
      </c>
      <c r="AH10" s="36">
        <v>40</v>
      </c>
      <c r="AI10" s="36">
        <v>40</v>
      </c>
      <c r="AJ10" s="36">
        <v>52</v>
      </c>
      <c r="AK10" s="45">
        <f>SUM(AG10:AJ10)</f>
        <v>169</v>
      </c>
      <c r="AL10" s="160"/>
      <c r="AM10" s="160"/>
      <c r="AN10" s="82"/>
      <c r="AO10" s="82"/>
      <c r="AP10" s="82"/>
      <c r="AQ10" s="82"/>
    </row>
    <row r="11" spans="1:43" s="10" customFormat="1" ht="11.25" customHeight="1" x14ac:dyDescent="0.15">
      <c r="A11" s="47" t="s">
        <v>59</v>
      </c>
      <c r="B11" s="47"/>
      <c r="C11" s="48"/>
      <c r="D11" s="48"/>
      <c r="E11" s="48"/>
      <c r="F11" s="48"/>
      <c r="G11" s="49"/>
      <c r="H11" s="48"/>
      <c r="I11" s="48"/>
      <c r="J11" s="48"/>
      <c r="K11" s="48"/>
      <c r="L11" s="49"/>
      <c r="M11" s="224"/>
      <c r="N11" s="224"/>
      <c r="O11" s="224"/>
      <c r="P11" s="224"/>
      <c r="Q11" s="49"/>
      <c r="R11" s="48">
        <v>914</v>
      </c>
      <c r="S11" s="48">
        <v>953.09999999999957</v>
      </c>
      <c r="T11" s="48">
        <v>1012.6000000000007</v>
      </c>
      <c r="U11" s="48">
        <v>1108.4999999999995</v>
      </c>
      <c r="V11" s="49">
        <f>SUM(R11:U11)</f>
        <v>3988.2</v>
      </c>
      <c r="W11" s="48">
        <v>1065.6999999999998</v>
      </c>
      <c r="X11" s="48">
        <v>1020.7</v>
      </c>
      <c r="Y11" s="48">
        <v>1006.3999999999994</v>
      </c>
      <c r="Z11" s="48">
        <v>1154.5</v>
      </c>
      <c r="AA11" s="49">
        <f>SUM(W11:Z11)</f>
        <v>4247.2999999999993</v>
      </c>
      <c r="AB11" s="48">
        <v>1068</v>
      </c>
      <c r="AC11" s="48">
        <v>1054</v>
      </c>
      <c r="AD11" s="48">
        <v>1084</v>
      </c>
      <c r="AE11" s="48">
        <v>1246</v>
      </c>
      <c r="AF11" s="49">
        <f>SUM(AB11:AE11)</f>
        <v>4452</v>
      </c>
      <c r="AG11" s="48">
        <v>1137</v>
      </c>
      <c r="AH11" s="48">
        <v>1104</v>
      </c>
      <c r="AI11" s="48">
        <v>1184</v>
      </c>
      <c r="AJ11" s="48">
        <v>1285</v>
      </c>
      <c r="AK11" s="49">
        <f>SUM(AG11:AJ11)</f>
        <v>4710</v>
      </c>
      <c r="AL11" s="160"/>
      <c r="AM11" s="453"/>
      <c r="AN11" s="82"/>
      <c r="AO11" s="82"/>
      <c r="AP11" s="82"/>
      <c r="AQ11" s="82"/>
    </row>
    <row r="12" spans="1:43" s="10" customFormat="1" ht="11.25" customHeight="1" x14ac:dyDescent="0.15">
      <c r="A12" s="38" t="s">
        <v>57</v>
      </c>
      <c r="B12" s="38"/>
      <c r="C12" s="39"/>
      <c r="D12" s="39"/>
      <c r="E12" s="39"/>
      <c r="F12" s="39"/>
      <c r="G12" s="40"/>
      <c r="H12" s="51"/>
      <c r="I12" s="51"/>
      <c r="J12" s="51"/>
      <c r="K12" s="51"/>
      <c r="L12" s="52"/>
      <c r="M12" s="231"/>
      <c r="N12" s="231"/>
      <c r="O12" s="231"/>
      <c r="P12" s="231"/>
      <c r="Q12" s="52"/>
      <c r="R12" s="51">
        <f t="shared" ref="R12:AK12" si="2">IFERROR((R11-M11)/M11,0)</f>
        <v>0</v>
      </c>
      <c r="S12" s="51">
        <f t="shared" si="2"/>
        <v>0</v>
      </c>
      <c r="T12" s="51">
        <f t="shared" si="2"/>
        <v>0</v>
      </c>
      <c r="U12" s="51">
        <f t="shared" si="2"/>
        <v>0</v>
      </c>
      <c r="V12" s="52">
        <f t="shared" si="2"/>
        <v>0</v>
      </c>
      <c r="W12" s="51">
        <f t="shared" si="2"/>
        <v>0.16597374179431051</v>
      </c>
      <c r="X12" s="51">
        <f t="shared" si="2"/>
        <v>7.0926450529850499E-2</v>
      </c>
      <c r="Y12" s="51">
        <f t="shared" si="2"/>
        <v>-6.122852063994955E-3</v>
      </c>
      <c r="Z12" s="51">
        <f t="shared" si="2"/>
        <v>4.1497519170050047E-2</v>
      </c>
      <c r="AA12" s="52">
        <f t="shared" si="2"/>
        <v>6.4966651622285612E-2</v>
      </c>
      <c r="AB12" s="51">
        <f t="shared" si="2"/>
        <v>2.1582058740735499E-3</v>
      </c>
      <c r="AC12" s="51">
        <f t="shared" si="2"/>
        <v>3.2624669344567404E-2</v>
      </c>
      <c r="AD12" s="51">
        <f t="shared" si="2"/>
        <v>7.7106518282989506E-2</v>
      </c>
      <c r="AE12" s="51">
        <f t="shared" si="2"/>
        <v>7.9255088783022953E-2</v>
      </c>
      <c r="AF12" s="52">
        <f t="shared" si="2"/>
        <v>4.8195324088244479E-2</v>
      </c>
      <c r="AG12" s="41">
        <f t="shared" si="2"/>
        <v>6.4606741573033713E-2</v>
      </c>
      <c r="AH12" s="41">
        <f t="shared" si="2"/>
        <v>4.743833017077799E-2</v>
      </c>
      <c r="AI12" s="41">
        <f t="shared" si="2"/>
        <v>9.2250922509225092E-2</v>
      </c>
      <c r="AJ12" s="51">
        <f t="shared" si="2"/>
        <v>3.1300160513643663E-2</v>
      </c>
      <c r="AK12" s="52">
        <f t="shared" si="2"/>
        <v>5.7951482479784364E-2</v>
      </c>
      <c r="AL12" s="160"/>
      <c r="AM12" s="160"/>
      <c r="AN12" s="82"/>
      <c r="AO12" s="82"/>
      <c r="AP12" s="82"/>
      <c r="AQ12" s="82"/>
    </row>
    <row r="13" spans="1:43" s="10" customFormat="1" ht="11.25" customHeight="1" x14ac:dyDescent="0.15">
      <c r="A13" s="22"/>
      <c r="B13" s="22"/>
      <c r="C13" s="23"/>
      <c r="D13" s="23"/>
      <c r="E13" s="23"/>
      <c r="F13" s="23"/>
      <c r="G13" s="24"/>
      <c r="H13" s="23"/>
      <c r="I13" s="23"/>
      <c r="J13" s="23"/>
      <c r="K13" s="23"/>
      <c r="L13" s="232"/>
      <c r="M13" s="143"/>
      <c r="N13" s="143"/>
      <c r="O13" s="143"/>
      <c r="P13" s="143"/>
      <c r="Q13" s="232"/>
      <c r="R13" s="23"/>
      <c r="S13" s="23"/>
      <c r="T13" s="23"/>
      <c r="U13" s="23"/>
      <c r="V13" s="24"/>
      <c r="W13" s="23"/>
      <c r="X13" s="23"/>
      <c r="Y13" s="23"/>
      <c r="Z13" s="23"/>
      <c r="AA13" s="24"/>
      <c r="AB13" s="23"/>
      <c r="AC13" s="23"/>
      <c r="AD13" s="23"/>
      <c r="AE13" s="23"/>
      <c r="AF13" s="24"/>
      <c r="AG13" s="168"/>
      <c r="AH13" s="168"/>
      <c r="AI13" s="168"/>
      <c r="AJ13" s="23"/>
      <c r="AK13" s="24"/>
      <c r="AL13" s="160"/>
      <c r="AM13" s="160"/>
      <c r="AN13" s="82"/>
      <c r="AO13" s="82"/>
      <c r="AP13" s="82"/>
      <c r="AQ13" s="82"/>
    </row>
    <row r="14" spans="1:43" s="10" customFormat="1" ht="11.25" customHeight="1" x14ac:dyDescent="0.15">
      <c r="A14" s="44" t="s">
        <v>60</v>
      </c>
      <c r="B14" s="5"/>
      <c r="C14" s="36"/>
      <c r="D14" s="36"/>
      <c r="E14" s="36"/>
      <c r="F14" s="36"/>
      <c r="G14" s="45"/>
      <c r="H14" s="36"/>
      <c r="I14" s="36"/>
      <c r="J14" s="36"/>
      <c r="K14" s="36"/>
      <c r="L14" s="45"/>
      <c r="M14" s="223"/>
      <c r="N14" s="223"/>
      <c r="O14" s="223"/>
      <c r="P14" s="223"/>
      <c r="Q14" s="45"/>
      <c r="R14" s="36">
        <f>R16-R11</f>
        <v>-334.89999999999986</v>
      </c>
      <c r="S14" s="36">
        <f t="shared" ref="S14:U14" si="3">S16-S11</f>
        <v>-350.80000000000007</v>
      </c>
      <c r="T14" s="36">
        <f t="shared" si="3"/>
        <v>-371.1</v>
      </c>
      <c r="U14" s="36">
        <f t="shared" si="3"/>
        <v>-400</v>
      </c>
      <c r="V14" s="45">
        <f>SUM(R14:U14)</f>
        <v>-1456.8</v>
      </c>
      <c r="W14" s="36">
        <f>W16-W11</f>
        <v>-386.39999999999986</v>
      </c>
      <c r="X14" s="36">
        <f t="shared" ref="X14:Z14" si="4">X16-X11</f>
        <v>-365.70000000000005</v>
      </c>
      <c r="Y14" s="36">
        <f t="shared" si="4"/>
        <v>-369.9000000000002</v>
      </c>
      <c r="Z14" s="36">
        <f t="shared" si="4"/>
        <v>-413.89999999999986</v>
      </c>
      <c r="AA14" s="45">
        <f>SUM(W14:Z14)</f>
        <v>-1535.8999999999999</v>
      </c>
      <c r="AB14" s="36">
        <f>AB16-AB11</f>
        <v>-386</v>
      </c>
      <c r="AC14" s="36">
        <f t="shared" ref="AC14:AE14" si="5">AC16-AC11</f>
        <v>-381</v>
      </c>
      <c r="AD14" s="36">
        <f t="shared" si="5"/>
        <v>-394</v>
      </c>
      <c r="AE14" s="36">
        <f t="shared" si="5"/>
        <v>-450</v>
      </c>
      <c r="AF14" s="45">
        <f>SUM(AB14:AE14)</f>
        <v>-1611</v>
      </c>
      <c r="AG14" s="36">
        <f>AG16-AG11</f>
        <v>-418</v>
      </c>
      <c r="AH14" s="36">
        <f t="shared" ref="AH14:AJ14" si="6">AH16-AH11</f>
        <v>-403</v>
      </c>
      <c r="AI14" s="36">
        <f t="shared" si="6"/>
        <v>-455</v>
      </c>
      <c r="AJ14" s="36">
        <f t="shared" si="6"/>
        <v>-474</v>
      </c>
      <c r="AK14" s="45">
        <f>SUM(AG14:AJ14)</f>
        <v>-1750</v>
      </c>
      <c r="AL14" s="160"/>
      <c r="AM14" s="160"/>
      <c r="AN14" s="82"/>
      <c r="AO14" s="82"/>
      <c r="AP14" s="82"/>
      <c r="AQ14" s="82"/>
    </row>
    <row r="15" spans="1:43" s="233" customFormat="1" ht="11.25" hidden="1" customHeight="1" outlineLevel="1" x14ac:dyDescent="0.15">
      <c r="A15" s="234" t="s">
        <v>61</v>
      </c>
      <c r="B15" s="235"/>
      <c r="C15" s="168"/>
      <c r="D15" s="168"/>
      <c r="E15" s="168"/>
      <c r="F15" s="168"/>
      <c r="G15" s="236"/>
      <c r="H15" s="168"/>
      <c r="I15" s="168"/>
      <c r="J15" s="168"/>
      <c r="K15" s="168"/>
      <c r="L15" s="236"/>
      <c r="M15" s="237"/>
      <c r="N15" s="237"/>
      <c r="O15" s="237"/>
      <c r="P15" s="237"/>
      <c r="Q15" s="236"/>
      <c r="R15" s="168">
        <f t="shared" ref="R15:AG15" si="7">-R14/R4</f>
        <v>0.38248058474189112</v>
      </c>
      <c r="S15" s="168">
        <f t="shared" si="7"/>
        <v>0.38532513181019362</v>
      </c>
      <c r="T15" s="168">
        <f t="shared" si="7"/>
        <v>0.38309074016723416</v>
      </c>
      <c r="U15" s="168">
        <f t="shared" si="7"/>
        <v>0.37857278061707383</v>
      </c>
      <c r="V15" s="236">
        <f t="shared" si="7"/>
        <v>0.38223178443050931</v>
      </c>
      <c r="W15" s="168">
        <f t="shared" si="7"/>
        <v>0.37774953563398167</v>
      </c>
      <c r="X15" s="168">
        <f t="shared" si="7"/>
        <v>0.37323943661971837</v>
      </c>
      <c r="Y15" s="168">
        <f t="shared" si="7"/>
        <v>0.38323663489432286</v>
      </c>
      <c r="Z15" s="168">
        <f t="shared" si="7"/>
        <v>0.37511328620627138</v>
      </c>
      <c r="AA15" s="236">
        <f t="shared" si="7"/>
        <v>0.37725050966521756</v>
      </c>
      <c r="AB15" s="168">
        <f t="shared" si="7"/>
        <v>0.37512147716229349</v>
      </c>
      <c r="AC15" s="168">
        <f t="shared" si="7"/>
        <v>0.3761105626850938</v>
      </c>
      <c r="AD15" s="168">
        <f t="shared" si="7"/>
        <v>0.37775647171620325</v>
      </c>
      <c r="AE15" s="168">
        <f t="shared" si="7"/>
        <v>0.37625418060200672</v>
      </c>
      <c r="AF15" s="236">
        <f t="shared" si="7"/>
        <v>0.37631394533987383</v>
      </c>
      <c r="AG15" s="168">
        <f t="shared" si="7"/>
        <v>0.38</v>
      </c>
      <c r="AH15" s="168">
        <f t="shared" ref="AH15:AI15" si="8">IFERROR(-AH14/AH4,0)</f>
        <v>0.37875939849624063</v>
      </c>
      <c r="AI15" s="168">
        <f t="shared" si="8"/>
        <v>0.39772727272727271</v>
      </c>
      <c r="AJ15" s="168">
        <f t="shared" ref="AJ15:AK15" si="9">-AJ14/AJ4</f>
        <v>0.38442822384428221</v>
      </c>
      <c r="AK15" s="236">
        <f t="shared" si="9"/>
        <v>0.38537767011671437</v>
      </c>
      <c r="AL15" s="266"/>
      <c r="AM15" s="266"/>
      <c r="AN15" s="238"/>
      <c r="AO15" s="238"/>
      <c r="AP15" s="238"/>
      <c r="AQ15" s="238"/>
    </row>
    <row r="16" spans="1:43" s="10" customFormat="1" ht="11.25" customHeight="1" collapsed="1" x14ac:dyDescent="0.15">
      <c r="A16" s="47" t="s">
        <v>255</v>
      </c>
      <c r="B16" s="60"/>
      <c r="C16" s="48"/>
      <c r="D16" s="48"/>
      <c r="E16" s="48"/>
      <c r="F16" s="48"/>
      <c r="G16" s="49"/>
      <c r="H16" s="48"/>
      <c r="I16" s="48"/>
      <c r="J16" s="48"/>
      <c r="K16" s="48"/>
      <c r="L16" s="49"/>
      <c r="M16" s="224"/>
      <c r="N16" s="224"/>
      <c r="O16" s="224"/>
      <c r="P16" s="224"/>
      <c r="Q16" s="49"/>
      <c r="R16" s="48">
        <v>579.10000000000014</v>
      </c>
      <c r="S16" s="48">
        <v>602.2999999999995</v>
      </c>
      <c r="T16" s="48">
        <v>641.50000000000068</v>
      </c>
      <c r="U16" s="48">
        <v>708.49999999999955</v>
      </c>
      <c r="V16" s="49">
        <f>SUM(R16:U16)</f>
        <v>2531.3999999999996</v>
      </c>
      <c r="W16" s="48">
        <v>679.3</v>
      </c>
      <c r="X16" s="48">
        <v>655</v>
      </c>
      <c r="Y16" s="48">
        <v>636.4999999999992</v>
      </c>
      <c r="Z16" s="48">
        <v>740.60000000000014</v>
      </c>
      <c r="AA16" s="49">
        <f>SUM(W16:Z16)</f>
        <v>2711.3999999999996</v>
      </c>
      <c r="AB16" s="48">
        <v>682</v>
      </c>
      <c r="AC16" s="48">
        <v>673</v>
      </c>
      <c r="AD16" s="48">
        <v>690</v>
      </c>
      <c r="AE16" s="48">
        <v>796</v>
      </c>
      <c r="AF16" s="49">
        <f>SUM(AB16:AE16)</f>
        <v>2841</v>
      </c>
      <c r="AG16" s="48">
        <v>719</v>
      </c>
      <c r="AH16" s="48">
        <v>701</v>
      </c>
      <c r="AI16" s="48">
        <v>729</v>
      </c>
      <c r="AJ16" s="48">
        <v>811</v>
      </c>
      <c r="AK16" s="49">
        <f>SUM(AG16:AJ16)</f>
        <v>2960</v>
      </c>
      <c r="AL16" s="378"/>
      <c r="AM16" s="28"/>
      <c r="AN16" s="82"/>
      <c r="AO16" s="82"/>
      <c r="AP16" s="82"/>
      <c r="AQ16" s="82"/>
    </row>
    <row r="17" spans="1:43" s="10" customFormat="1" ht="11.25" hidden="1" customHeight="1" outlineLevel="1" x14ac:dyDescent="0.15">
      <c r="A17" s="44" t="s">
        <v>256</v>
      </c>
      <c r="B17" s="114"/>
      <c r="C17" s="23"/>
      <c r="D17" s="23"/>
      <c r="E17" s="23"/>
      <c r="F17" s="23"/>
      <c r="G17" s="24"/>
      <c r="H17" s="23"/>
      <c r="I17" s="23"/>
      <c r="J17" s="23"/>
      <c r="K17" s="23"/>
      <c r="L17" s="24"/>
      <c r="M17" s="227"/>
      <c r="N17" s="227"/>
      <c r="O17" s="227"/>
      <c r="P17" s="227"/>
      <c r="Q17" s="24"/>
      <c r="R17" s="23"/>
      <c r="S17" s="23"/>
      <c r="T17" s="23"/>
      <c r="U17" s="23"/>
      <c r="V17" s="45">
        <f t="shared" ref="V17:AG17" si="10">V16</f>
        <v>2531.3999999999996</v>
      </c>
      <c r="W17" s="36">
        <f t="shared" si="10"/>
        <v>679.3</v>
      </c>
      <c r="X17" s="36">
        <f t="shared" si="10"/>
        <v>655</v>
      </c>
      <c r="Y17" s="36">
        <f t="shared" si="10"/>
        <v>636.4999999999992</v>
      </c>
      <c r="Z17" s="36">
        <f t="shared" si="10"/>
        <v>740.60000000000014</v>
      </c>
      <c r="AA17" s="45">
        <f t="shared" si="10"/>
        <v>2711.3999999999996</v>
      </c>
      <c r="AB17" s="36">
        <f t="shared" si="10"/>
        <v>682</v>
      </c>
      <c r="AC17" s="36">
        <f t="shared" si="10"/>
        <v>673</v>
      </c>
      <c r="AD17" s="36">
        <f t="shared" si="10"/>
        <v>690</v>
      </c>
      <c r="AE17" s="36">
        <f t="shared" si="10"/>
        <v>796</v>
      </c>
      <c r="AF17" s="45">
        <f t="shared" si="10"/>
        <v>2841</v>
      </c>
      <c r="AG17" s="36">
        <f t="shared" si="10"/>
        <v>719</v>
      </c>
      <c r="AH17" s="36">
        <f>AH16</f>
        <v>701</v>
      </c>
      <c r="AI17" s="36">
        <f>AI16</f>
        <v>729</v>
      </c>
      <c r="AJ17" s="36">
        <f t="shared" ref="AJ17:AK17" si="11">AJ16</f>
        <v>811</v>
      </c>
      <c r="AK17" s="45">
        <f t="shared" si="11"/>
        <v>2960</v>
      </c>
      <c r="AL17" s="160"/>
      <c r="AM17" s="160"/>
      <c r="AN17" s="82"/>
      <c r="AO17" s="82"/>
      <c r="AP17" s="82"/>
      <c r="AQ17" s="82"/>
    </row>
    <row r="18" spans="1:43" s="10" customFormat="1" ht="11" customHeight="1" collapsed="1" x14ac:dyDescent="0.15">
      <c r="A18" s="38" t="s">
        <v>64</v>
      </c>
      <c r="B18" s="38"/>
      <c r="C18" s="36"/>
      <c r="D18" s="36"/>
      <c r="E18" s="36"/>
      <c r="F18" s="36"/>
      <c r="G18" s="45"/>
      <c r="H18" s="36"/>
      <c r="I18" s="36"/>
      <c r="J18" s="36"/>
      <c r="K18" s="36"/>
      <c r="L18" s="45"/>
      <c r="M18" s="223"/>
      <c r="N18" s="223"/>
      <c r="O18" s="223"/>
      <c r="P18" s="223"/>
      <c r="Q18" s="45"/>
      <c r="R18" s="36">
        <v>540.70000000000005</v>
      </c>
      <c r="S18" s="36">
        <v>559.59999999999957</v>
      </c>
      <c r="T18" s="36">
        <v>597.6000000000007</v>
      </c>
      <c r="U18" s="36">
        <v>656.59999999999957</v>
      </c>
      <c r="V18" s="45">
        <f>SUM(R18:U18)</f>
        <v>2354.5</v>
      </c>
      <c r="W18" s="36">
        <v>636.5</v>
      </c>
      <c r="X18" s="36">
        <v>614.1</v>
      </c>
      <c r="Y18" s="36">
        <v>595.29999999999927</v>
      </c>
      <c r="Z18" s="36">
        <v>689.50000000000011</v>
      </c>
      <c r="AA18" s="45">
        <f>SUM(W18:Z18)</f>
        <v>2535.3999999999992</v>
      </c>
      <c r="AB18" s="36">
        <v>643</v>
      </c>
      <c r="AC18" s="36">
        <v>632</v>
      </c>
      <c r="AD18" s="36">
        <v>649</v>
      </c>
      <c r="AE18" s="36">
        <v>746</v>
      </c>
      <c r="AF18" s="45">
        <f>SUM(AB18:AE18)</f>
        <v>2670</v>
      </c>
      <c r="AG18" s="239">
        <v>682</v>
      </c>
      <c r="AH18" s="239">
        <v>661</v>
      </c>
      <c r="AI18" s="239">
        <v>689</v>
      </c>
      <c r="AJ18" s="36">
        <v>759</v>
      </c>
      <c r="AK18" s="45">
        <f>SUM(AG18:AJ18)</f>
        <v>2791</v>
      </c>
      <c r="AL18" s="454"/>
      <c r="AM18" s="160"/>
      <c r="AN18" s="82"/>
      <c r="AO18" s="82"/>
      <c r="AP18" s="82"/>
      <c r="AQ18" s="82"/>
    </row>
    <row r="19" spans="1:43" s="10" customFormat="1" ht="11.25" customHeight="1" x14ac:dyDescent="0.15">
      <c r="A19" s="5"/>
      <c r="B19" s="5"/>
      <c r="C19" s="36"/>
      <c r="D19" s="36"/>
      <c r="E19" s="36"/>
      <c r="F19" s="36"/>
      <c r="G19" s="45"/>
      <c r="H19" s="36"/>
      <c r="I19" s="36"/>
      <c r="J19" s="36"/>
      <c r="K19" s="36"/>
      <c r="L19" s="45"/>
      <c r="M19" s="223"/>
      <c r="N19" s="223"/>
      <c r="O19" s="223"/>
      <c r="P19" s="223"/>
      <c r="Q19" s="45"/>
      <c r="R19" s="36"/>
      <c r="S19" s="36"/>
      <c r="T19" s="36"/>
      <c r="U19" s="36"/>
      <c r="V19" s="45"/>
      <c r="W19" s="36"/>
      <c r="X19" s="36"/>
      <c r="Y19" s="36"/>
      <c r="Z19" s="36"/>
      <c r="AA19" s="45"/>
      <c r="AB19" s="36"/>
      <c r="AC19" s="36"/>
      <c r="AD19" s="36"/>
      <c r="AE19" s="36"/>
      <c r="AF19" s="45"/>
      <c r="AG19" s="36"/>
      <c r="AH19" s="36"/>
      <c r="AI19" s="36"/>
      <c r="AJ19" s="36"/>
      <c r="AK19" s="45"/>
      <c r="AL19" s="160"/>
      <c r="AM19" s="160"/>
      <c r="AN19" s="82"/>
      <c r="AO19" s="82"/>
      <c r="AP19" s="82"/>
      <c r="AQ19" s="82"/>
    </row>
    <row r="20" spans="1:43" s="10" customFormat="1" ht="11.25" customHeight="1" x14ac:dyDescent="0.15">
      <c r="A20" s="44" t="s">
        <v>65</v>
      </c>
      <c r="B20" s="44"/>
      <c r="C20" s="36"/>
      <c r="D20" s="36"/>
      <c r="E20" s="36"/>
      <c r="F20" s="36"/>
      <c r="G20" s="45"/>
      <c r="H20" s="36"/>
      <c r="I20" s="36"/>
      <c r="J20" s="36"/>
      <c r="K20" s="36"/>
      <c r="L20" s="45"/>
      <c r="M20" s="36"/>
      <c r="N20" s="36"/>
      <c r="O20" s="36"/>
      <c r="P20" s="36"/>
      <c r="Q20" s="45"/>
      <c r="R20" s="36">
        <v>63.800000000000004</v>
      </c>
      <c r="S20" s="36">
        <v>66.3</v>
      </c>
      <c r="T20" s="36">
        <v>69.199999999999989</v>
      </c>
      <c r="U20" s="36">
        <v>63.600000000000023</v>
      </c>
      <c r="V20" s="45">
        <f>SUM(R20:U20)</f>
        <v>262.89999999999998</v>
      </c>
      <c r="W20" s="36">
        <v>64.8</v>
      </c>
      <c r="X20" s="36">
        <v>64.900000000000006</v>
      </c>
      <c r="Y20" s="36">
        <v>65.400000000000006</v>
      </c>
      <c r="Z20" s="36">
        <v>87.199999999999974</v>
      </c>
      <c r="AA20" s="45">
        <f>SUM(W20:Z20)</f>
        <v>282.29999999999995</v>
      </c>
      <c r="AB20" s="36">
        <v>67</v>
      </c>
      <c r="AC20" s="36">
        <v>66</v>
      </c>
      <c r="AD20" s="36">
        <v>63</v>
      </c>
      <c r="AE20" s="36">
        <v>86</v>
      </c>
      <c r="AF20" s="45">
        <f>SUM(AB20:AE20)</f>
        <v>282</v>
      </c>
      <c r="AG20" s="239">
        <v>63</v>
      </c>
      <c r="AH20" s="239">
        <v>60</v>
      </c>
      <c r="AI20" s="239">
        <v>68</v>
      </c>
      <c r="AJ20" s="36">
        <v>69</v>
      </c>
      <c r="AK20" s="45">
        <f>SUM(AG20:AJ20)</f>
        <v>260</v>
      </c>
      <c r="AL20" s="160"/>
      <c r="AM20" s="160"/>
      <c r="AN20" s="82"/>
      <c r="AO20" s="82"/>
      <c r="AP20" s="82"/>
      <c r="AQ20" s="82"/>
    </row>
    <row r="21" spans="1:43" s="10" customFormat="1" ht="11.25" customHeight="1" x14ac:dyDescent="0.15">
      <c r="A21" s="44" t="s">
        <v>66</v>
      </c>
      <c r="B21" s="44"/>
      <c r="C21" s="36"/>
      <c r="D21" s="36"/>
      <c r="E21" s="36"/>
      <c r="F21" s="36"/>
      <c r="G21" s="45"/>
      <c r="H21" s="36"/>
      <c r="I21" s="36"/>
      <c r="J21" s="36"/>
      <c r="K21" s="36"/>
      <c r="L21" s="45"/>
      <c r="M21" s="36"/>
      <c r="N21" s="36"/>
      <c r="O21" s="36"/>
      <c r="P21" s="36"/>
      <c r="Q21" s="45"/>
      <c r="R21" s="36">
        <v>-241.32847619880789</v>
      </c>
      <c r="S21" s="36">
        <v>-251.78907150097217</v>
      </c>
      <c r="T21" s="36">
        <v>-257.27201863325888</v>
      </c>
      <c r="U21" s="36">
        <v>-304.67886106560957</v>
      </c>
      <c r="V21" s="45">
        <f t="shared" ref="V21" si="12">SUM(R21:U21)</f>
        <v>-1055.0684273986485</v>
      </c>
      <c r="W21" s="36">
        <v>-281.09309636575153</v>
      </c>
      <c r="X21" s="36">
        <v>-271.33200666805601</v>
      </c>
      <c r="Y21" s="36">
        <v>-260.16034596657767</v>
      </c>
      <c r="Z21" s="36">
        <v>-316.91455099961479</v>
      </c>
      <c r="AA21" s="45">
        <f t="shared" ref="AA21" si="13">SUM(W21:Z21)</f>
        <v>-1129.5</v>
      </c>
      <c r="AB21" s="36">
        <v>-281</v>
      </c>
      <c r="AC21" s="36">
        <v>-270</v>
      </c>
      <c r="AD21" s="36">
        <v>-275</v>
      </c>
      <c r="AE21" s="36">
        <v>-317</v>
      </c>
      <c r="AF21" s="45">
        <f t="shared" ref="AF21" si="14">SUM(AB21:AE21)</f>
        <v>-1143</v>
      </c>
      <c r="AG21" s="36">
        <v>-293</v>
      </c>
      <c r="AH21" s="36">
        <v>-281</v>
      </c>
      <c r="AI21" s="36">
        <v>-297</v>
      </c>
      <c r="AJ21" s="36">
        <v>-330</v>
      </c>
      <c r="AK21" s="45">
        <f t="shared" ref="AK21" si="15">SUM(AG21:AJ21)</f>
        <v>-1201</v>
      </c>
      <c r="AL21" s="160"/>
      <c r="AM21" s="160"/>
      <c r="AN21" s="82"/>
      <c r="AO21" s="82"/>
      <c r="AP21" s="82"/>
      <c r="AQ21" s="82"/>
    </row>
    <row r="22" spans="1:43" s="10" customFormat="1" ht="11.25" customHeight="1" x14ac:dyDescent="0.15">
      <c r="A22" s="44" t="s">
        <v>67</v>
      </c>
      <c r="B22" s="44"/>
      <c r="C22" s="36"/>
      <c r="D22" s="36"/>
      <c r="E22" s="36"/>
      <c r="F22" s="36"/>
      <c r="G22" s="45"/>
      <c r="H22" s="36"/>
      <c r="I22" s="36"/>
      <c r="J22" s="36"/>
      <c r="K22" s="36"/>
      <c r="L22" s="45"/>
      <c r="M22" s="36"/>
      <c r="N22" s="36"/>
      <c r="O22" s="36"/>
      <c r="P22" s="36"/>
      <c r="Q22" s="45"/>
      <c r="R22" s="36">
        <v>-49</v>
      </c>
      <c r="S22" s="36">
        <v>-55.599999999999994</v>
      </c>
      <c r="T22" s="36">
        <v>-50.7</v>
      </c>
      <c r="U22" s="36">
        <v>-85.8</v>
      </c>
      <c r="V22" s="45">
        <f>SUM(R22:U22)</f>
        <v>-241.10000000000002</v>
      </c>
      <c r="W22" s="36">
        <v>-56.7</v>
      </c>
      <c r="X22" s="36">
        <v>-62.3</v>
      </c>
      <c r="Y22" s="36">
        <v>-62.099999999999994</v>
      </c>
      <c r="Z22" s="36">
        <v>-79.399999999999991</v>
      </c>
      <c r="AA22" s="45">
        <f>SUM(W22:Z22)</f>
        <v>-260.5</v>
      </c>
      <c r="AB22" s="36">
        <v>-66</v>
      </c>
      <c r="AC22" s="36">
        <v>-75</v>
      </c>
      <c r="AD22" s="36">
        <v>-64</v>
      </c>
      <c r="AE22" s="36">
        <v>-80</v>
      </c>
      <c r="AF22" s="45">
        <f>SUM(AB22:AE22)</f>
        <v>-285</v>
      </c>
      <c r="AG22" s="36">
        <v>-71</v>
      </c>
      <c r="AH22" s="36">
        <v>-79</v>
      </c>
      <c r="AI22" s="36">
        <v>-66</v>
      </c>
      <c r="AJ22" s="36">
        <v>-97</v>
      </c>
      <c r="AK22" s="45">
        <f>SUM(AG22:AJ22)</f>
        <v>-313</v>
      </c>
      <c r="AL22" s="160"/>
      <c r="AM22" s="160"/>
      <c r="AN22" s="82"/>
      <c r="AO22" s="82"/>
      <c r="AP22" s="82"/>
      <c r="AQ22" s="82"/>
    </row>
    <row r="23" spans="1:43" s="10" customFormat="1" ht="11.25" customHeight="1" x14ac:dyDescent="0.15">
      <c r="A23" s="44" t="s">
        <v>68</v>
      </c>
      <c r="B23" s="44"/>
      <c r="C23" s="36"/>
      <c r="D23" s="36"/>
      <c r="E23" s="36"/>
      <c r="F23" s="36"/>
      <c r="G23" s="45"/>
      <c r="H23" s="36"/>
      <c r="I23" s="36"/>
      <c r="J23" s="36"/>
      <c r="K23" s="36"/>
      <c r="L23" s="45"/>
      <c r="M23" s="36"/>
      <c r="N23" s="36"/>
      <c r="O23" s="36"/>
      <c r="P23" s="36"/>
      <c r="Q23" s="45"/>
      <c r="R23" s="36">
        <v>-99.671523801192109</v>
      </c>
      <c r="S23" s="36">
        <v>-96.510928499027813</v>
      </c>
      <c r="T23" s="36">
        <v>-98.627981366741082</v>
      </c>
      <c r="U23" s="36">
        <v>-114.12113893439053</v>
      </c>
      <c r="V23" s="45">
        <f t="shared" ref="V23" si="16">SUM(R23:U23)</f>
        <v>-408.93157260135149</v>
      </c>
      <c r="W23" s="36">
        <v>-109.7069036342485</v>
      </c>
      <c r="X23" s="36">
        <v>-109.167993331944</v>
      </c>
      <c r="Y23" s="36">
        <v>-130.6396540334224</v>
      </c>
      <c r="Z23" s="36">
        <v>-120.78544900038511</v>
      </c>
      <c r="AA23" s="45">
        <f t="shared" ref="AA23" si="17">SUM(W23:Z23)</f>
        <v>-470.30000000000007</v>
      </c>
      <c r="AB23" s="36">
        <v>-117</v>
      </c>
      <c r="AC23" s="36">
        <v>-112</v>
      </c>
      <c r="AD23" s="36">
        <v>-107</v>
      </c>
      <c r="AE23" s="36">
        <v>-122</v>
      </c>
      <c r="AF23" s="45">
        <f t="shared" ref="AF23" si="18">SUM(AB23:AE23)</f>
        <v>-458</v>
      </c>
      <c r="AG23" s="36">
        <v>-120</v>
      </c>
      <c r="AH23" s="36">
        <v>-120</v>
      </c>
      <c r="AI23" s="36">
        <v>-123</v>
      </c>
      <c r="AJ23" s="36">
        <v>-129</v>
      </c>
      <c r="AK23" s="45">
        <f t="shared" ref="AK23" si="19">SUM(AG23:AJ23)</f>
        <v>-492</v>
      </c>
      <c r="AL23" s="160"/>
      <c r="AM23" s="160"/>
      <c r="AN23" s="82"/>
      <c r="AO23" s="82"/>
      <c r="AP23" s="82"/>
      <c r="AQ23" s="82"/>
    </row>
    <row r="24" spans="1:43" s="10" customFormat="1" ht="11.25" customHeight="1" x14ac:dyDescent="0.15">
      <c r="A24" s="44" t="s">
        <v>257</v>
      </c>
      <c r="B24" s="44"/>
      <c r="C24" s="36"/>
      <c r="D24" s="36"/>
      <c r="E24" s="36"/>
      <c r="F24" s="36"/>
      <c r="G24" s="45"/>
      <c r="H24" s="36"/>
      <c r="I24" s="36"/>
      <c r="J24" s="36"/>
      <c r="K24" s="36"/>
      <c r="L24" s="45"/>
      <c r="M24" s="36"/>
      <c r="N24" s="36"/>
      <c r="O24" s="36"/>
      <c r="P24" s="36"/>
      <c r="Q24" s="45"/>
      <c r="R24" s="36">
        <v>19.8</v>
      </c>
      <c r="S24" s="36">
        <v>17.700000000000003</v>
      </c>
      <c r="T24" s="36">
        <v>18.899999999999999</v>
      </c>
      <c r="U24" s="36">
        <v>30</v>
      </c>
      <c r="V24" s="45">
        <f>SUM(R24:U24)</f>
        <v>86.4</v>
      </c>
      <c r="W24" s="36">
        <v>18.399999999999999</v>
      </c>
      <c r="X24" s="36">
        <v>17.999999999999996</v>
      </c>
      <c r="Y24" s="36">
        <v>18.200000000000003</v>
      </c>
      <c r="Z24" s="36">
        <v>18.999999999999993</v>
      </c>
      <c r="AA24" s="45">
        <f>SUM(W24:Z24)</f>
        <v>73.599999999999994</v>
      </c>
      <c r="AB24" s="36">
        <v>20</v>
      </c>
      <c r="AC24" s="36">
        <v>18</v>
      </c>
      <c r="AD24" s="36">
        <v>17</v>
      </c>
      <c r="AE24" s="36">
        <v>21</v>
      </c>
      <c r="AF24" s="45">
        <f>SUM(AB24:AE24)</f>
        <v>76</v>
      </c>
      <c r="AG24" s="36">
        <v>19</v>
      </c>
      <c r="AH24" s="36">
        <v>17</v>
      </c>
      <c r="AI24" s="36">
        <v>19</v>
      </c>
      <c r="AJ24" s="36">
        <v>16</v>
      </c>
      <c r="AK24" s="45">
        <f>SUM(AG24:AJ24)</f>
        <v>71</v>
      </c>
      <c r="AL24" s="160"/>
      <c r="AM24" s="54"/>
      <c r="AN24" s="82"/>
      <c r="AO24" s="82"/>
      <c r="AP24" s="82"/>
      <c r="AQ24" s="82"/>
    </row>
    <row r="25" spans="1:43" s="10" customFormat="1" ht="11.25" customHeight="1" x14ac:dyDescent="0.15">
      <c r="A25" s="47" t="s">
        <v>70</v>
      </c>
      <c r="B25" s="47"/>
      <c r="C25" s="48"/>
      <c r="D25" s="48"/>
      <c r="E25" s="48"/>
      <c r="F25" s="48"/>
      <c r="G25" s="49"/>
      <c r="H25" s="48"/>
      <c r="I25" s="48"/>
      <c r="J25" s="48"/>
      <c r="K25" s="48"/>
      <c r="L25" s="49"/>
      <c r="M25" s="224"/>
      <c r="N25" s="224"/>
      <c r="O25" s="224"/>
      <c r="P25" s="224"/>
      <c r="Q25" s="49"/>
      <c r="R25" s="48">
        <v>272.70000000000005</v>
      </c>
      <c r="S25" s="48">
        <v>282.39999999999952</v>
      </c>
      <c r="T25" s="48">
        <v>323.00000000000074</v>
      </c>
      <c r="U25" s="48">
        <v>297.49999999999949</v>
      </c>
      <c r="V25" s="49">
        <f>SUM(R25:U25)</f>
        <v>1175.5999999999999</v>
      </c>
      <c r="W25" s="48">
        <v>314.99999999999994</v>
      </c>
      <c r="X25" s="48">
        <v>295.10000000000002</v>
      </c>
      <c r="Y25" s="48">
        <v>267.19999999999925</v>
      </c>
      <c r="Z25" s="48">
        <v>329.70000000000016</v>
      </c>
      <c r="AA25" s="49">
        <f>SUM(W25:Z25)</f>
        <v>1206.9999999999993</v>
      </c>
      <c r="AB25" s="48">
        <v>305</v>
      </c>
      <c r="AC25" s="48">
        <v>300</v>
      </c>
      <c r="AD25" s="48">
        <v>324</v>
      </c>
      <c r="AE25" s="48">
        <v>384</v>
      </c>
      <c r="AF25" s="49">
        <f>SUM(AB25:AE25)</f>
        <v>1313</v>
      </c>
      <c r="AG25" s="48">
        <v>317</v>
      </c>
      <c r="AH25" s="48">
        <v>298</v>
      </c>
      <c r="AI25" s="48">
        <v>330</v>
      </c>
      <c r="AJ25" s="48">
        <v>340</v>
      </c>
      <c r="AK25" s="49">
        <f>SUM(AG25:AJ25)</f>
        <v>1285</v>
      </c>
      <c r="AL25" s="160"/>
      <c r="AM25" s="160"/>
      <c r="AN25" s="82"/>
      <c r="AO25" s="82"/>
      <c r="AP25" s="82"/>
      <c r="AQ25" s="82"/>
    </row>
    <row r="26" spans="1:43" s="10" customFormat="1" ht="11.25" customHeight="1" x14ac:dyDescent="0.15">
      <c r="A26" s="64" t="s">
        <v>71</v>
      </c>
      <c r="B26" s="44"/>
      <c r="C26" s="36"/>
      <c r="D26" s="36"/>
      <c r="E26" s="36"/>
      <c r="F26" s="36"/>
      <c r="G26" s="45"/>
      <c r="H26" s="36"/>
      <c r="I26" s="36"/>
      <c r="J26" s="36"/>
      <c r="K26" s="36"/>
      <c r="L26" s="45"/>
      <c r="M26" s="36"/>
      <c r="N26" s="36"/>
      <c r="O26" s="36"/>
      <c r="P26" s="36"/>
      <c r="Q26" s="45"/>
      <c r="R26" s="36">
        <v>-0.60000000000000009</v>
      </c>
      <c r="S26" s="36">
        <v>3.2</v>
      </c>
      <c r="T26" s="36">
        <v>-5.1000000000000005</v>
      </c>
      <c r="U26" s="36">
        <v>1.9000000000000001</v>
      </c>
      <c r="V26" s="45">
        <f>SUM(R26:U26)</f>
        <v>-0.60000000000000031</v>
      </c>
      <c r="W26" s="36">
        <v>-3.3</v>
      </c>
      <c r="X26" s="36">
        <v>-1.5</v>
      </c>
      <c r="Y26" s="36">
        <v>22.1</v>
      </c>
      <c r="Z26" s="36">
        <v>-6.2000000000000011</v>
      </c>
      <c r="AA26" s="45">
        <f>SUM(W26:Z26)</f>
        <v>11.1</v>
      </c>
      <c r="AB26" s="36">
        <v>-2</v>
      </c>
      <c r="AC26" s="36">
        <v>-2</v>
      </c>
      <c r="AD26" s="36">
        <v>1</v>
      </c>
      <c r="AE26" s="36">
        <v>-23</v>
      </c>
      <c r="AF26" s="45">
        <f>SUM(AB26:AE26)</f>
        <v>-26</v>
      </c>
      <c r="AG26" s="36">
        <v>0</v>
      </c>
      <c r="AH26" s="36">
        <v>5</v>
      </c>
      <c r="AI26" s="36">
        <v>7</v>
      </c>
      <c r="AJ26" s="36">
        <v>18</v>
      </c>
      <c r="AK26" s="45">
        <f>SUM(AG26:AJ26)</f>
        <v>30</v>
      </c>
      <c r="AL26" s="160"/>
      <c r="AM26" s="160"/>
      <c r="AN26" s="82"/>
      <c r="AO26" s="82"/>
      <c r="AP26" s="82"/>
      <c r="AQ26" s="82"/>
    </row>
    <row r="27" spans="1:43" s="10" customFormat="1" ht="11" customHeight="1" x14ac:dyDescent="0.15">
      <c r="A27" s="69" t="s">
        <v>72</v>
      </c>
      <c r="B27" s="69"/>
      <c r="C27" s="70"/>
      <c r="D27" s="70"/>
      <c r="E27" s="70"/>
      <c r="F27" s="70"/>
      <c r="G27" s="71"/>
      <c r="H27" s="70"/>
      <c r="I27" s="70"/>
      <c r="J27" s="70"/>
      <c r="K27" s="70"/>
      <c r="L27" s="71"/>
      <c r="M27" s="70"/>
      <c r="N27" s="70"/>
      <c r="O27" s="70"/>
      <c r="P27" s="70"/>
      <c r="Q27" s="71"/>
      <c r="R27" s="70">
        <v>272.10000000000008</v>
      </c>
      <c r="S27" s="70">
        <v>285.59999999999957</v>
      </c>
      <c r="T27" s="70">
        <v>317.90000000000077</v>
      </c>
      <c r="U27" s="70">
        <v>299.39999999999947</v>
      </c>
      <c r="V27" s="71">
        <f>SUM(R27:U27)</f>
        <v>1174.9999999999998</v>
      </c>
      <c r="W27" s="70">
        <v>311.69999999999993</v>
      </c>
      <c r="X27" s="70">
        <v>293.60000000000002</v>
      </c>
      <c r="Y27" s="70">
        <v>289.29999999999922</v>
      </c>
      <c r="Z27" s="70">
        <v>323.50000000000017</v>
      </c>
      <c r="AA27" s="71">
        <f>SUM(W27:Z27)</f>
        <v>1218.0999999999995</v>
      </c>
      <c r="AB27" s="70">
        <v>303</v>
      </c>
      <c r="AC27" s="70">
        <v>298</v>
      </c>
      <c r="AD27" s="70">
        <v>325</v>
      </c>
      <c r="AE27" s="70">
        <v>361</v>
      </c>
      <c r="AF27" s="71">
        <f>SUM(AB27:AE27)</f>
        <v>1287</v>
      </c>
      <c r="AG27" s="70">
        <v>317</v>
      </c>
      <c r="AH27" s="70">
        <v>303</v>
      </c>
      <c r="AI27" s="70">
        <v>337</v>
      </c>
      <c r="AJ27" s="70">
        <v>358</v>
      </c>
      <c r="AK27" s="71">
        <f>SUM(AG27:AJ27)</f>
        <v>1315</v>
      </c>
      <c r="AL27" s="160"/>
      <c r="AM27" s="455"/>
      <c r="AN27" s="82"/>
      <c r="AO27" s="82"/>
      <c r="AP27" s="82"/>
      <c r="AQ27" s="82"/>
    </row>
    <row r="28" spans="1:43" s="10" customFormat="1" ht="11" hidden="1" customHeight="1" outlineLevel="1" x14ac:dyDescent="0.15">
      <c r="A28" s="22"/>
      <c r="B28" s="44" t="s">
        <v>258</v>
      </c>
      <c r="C28" s="23"/>
      <c r="D28" s="23"/>
      <c r="E28" s="23"/>
      <c r="F28" s="23"/>
      <c r="G28" s="24"/>
      <c r="H28" s="23"/>
      <c r="I28" s="23"/>
      <c r="J28" s="23"/>
      <c r="K28" s="23"/>
      <c r="L28" s="24"/>
      <c r="M28" s="23"/>
      <c r="N28" s="23"/>
      <c r="O28" s="23"/>
      <c r="P28" s="23"/>
      <c r="Q28" s="24"/>
      <c r="R28" s="23"/>
      <c r="S28" s="23"/>
      <c r="T28" s="23"/>
      <c r="U28" s="23"/>
      <c r="V28" s="24"/>
      <c r="W28" s="23"/>
      <c r="X28" s="23"/>
      <c r="Y28" s="23"/>
      <c r="Z28" s="23"/>
      <c r="AA28" s="24"/>
      <c r="AB28" s="23"/>
      <c r="AC28" s="23"/>
      <c r="AD28" s="23"/>
      <c r="AE28" s="23"/>
      <c r="AF28" s="24"/>
      <c r="AG28" s="23"/>
      <c r="AH28" s="23"/>
      <c r="AI28" s="23"/>
      <c r="AJ28" s="23"/>
      <c r="AK28" s="24"/>
      <c r="AL28" s="160"/>
      <c r="AM28" s="160"/>
      <c r="AN28" s="82"/>
      <c r="AO28" s="82"/>
      <c r="AP28" s="82"/>
      <c r="AQ28" s="82"/>
    </row>
    <row r="29" spans="1:43" s="10" customFormat="1" ht="11" hidden="1" customHeight="1" outlineLevel="1" x14ac:dyDescent="0.15">
      <c r="A29" s="44"/>
      <c r="B29" s="44" t="s">
        <v>259</v>
      </c>
      <c r="C29" s="54"/>
      <c r="D29" s="54"/>
      <c r="E29" s="54"/>
      <c r="F29" s="54"/>
      <c r="G29" s="240"/>
      <c r="H29" s="54"/>
      <c r="I29" s="54"/>
      <c r="J29" s="54"/>
      <c r="K29" s="241"/>
      <c r="L29" s="55"/>
      <c r="M29" s="54"/>
      <c r="N29" s="54"/>
      <c r="O29" s="54"/>
      <c r="P29" s="54"/>
      <c r="Q29" s="55"/>
      <c r="R29" s="54">
        <f t="shared" ref="R29:Z29" si="20">R27</f>
        <v>272.10000000000008</v>
      </c>
      <c r="S29" s="54">
        <f t="shared" si="20"/>
        <v>285.59999999999957</v>
      </c>
      <c r="T29" s="54">
        <f t="shared" si="20"/>
        <v>317.90000000000077</v>
      </c>
      <c r="U29" s="54">
        <f t="shared" si="20"/>
        <v>299.39999999999947</v>
      </c>
      <c r="V29" s="55">
        <f t="shared" si="20"/>
        <v>1174.9999999999998</v>
      </c>
      <c r="W29" s="54">
        <f t="shared" si="20"/>
        <v>311.69999999999993</v>
      </c>
      <c r="X29" s="54">
        <f t="shared" si="20"/>
        <v>293.60000000000002</v>
      </c>
      <c r="Y29" s="54">
        <f t="shared" si="20"/>
        <v>289.29999999999922</v>
      </c>
      <c r="Z29" s="54">
        <f t="shared" si="20"/>
        <v>323.50000000000017</v>
      </c>
      <c r="AA29" s="55">
        <f>SUM(W29:Z29)</f>
        <v>1218.0999999999995</v>
      </c>
      <c r="AB29" s="54">
        <f t="shared" ref="AB29:AK29" si="21">AB27</f>
        <v>303</v>
      </c>
      <c r="AC29" s="54">
        <f t="shared" si="21"/>
        <v>298</v>
      </c>
      <c r="AD29" s="54">
        <f t="shared" si="21"/>
        <v>325</v>
      </c>
      <c r="AE29" s="54">
        <f t="shared" si="21"/>
        <v>361</v>
      </c>
      <c r="AF29" s="55">
        <f t="shared" si="21"/>
        <v>1287</v>
      </c>
      <c r="AG29" s="54">
        <f t="shared" si="21"/>
        <v>317</v>
      </c>
      <c r="AH29" s="54">
        <f t="shared" si="21"/>
        <v>303</v>
      </c>
      <c r="AI29" s="54">
        <f t="shared" si="21"/>
        <v>337</v>
      </c>
      <c r="AJ29" s="54">
        <f t="shared" si="21"/>
        <v>358</v>
      </c>
      <c r="AK29" s="55">
        <f t="shared" si="21"/>
        <v>1315</v>
      </c>
      <c r="AL29" s="160"/>
      <c r="AM29" s="160"/>
      <c r="AN29" s="82"/>
      <c r="AO29" s="82"/>
      <c r="AP29" s="82"/>
      <c r="AQ29" s="82"/>
    </row>
    <row r="30" spans="1:43" s="79" customFormat="1" ht="11" customHeight="1" collapsed="1" x14ac:dyDescent="0.15">
      <c r="A30" s="75" t="s">
        <v>74</v>
      </c>
      <c r="B30" s="76"/>
      <c r="C30" s="77"/>
      <c r="D30" s="77"/>
      <c r="E30" s="77"/>
      <c r="F30" s="77"/>
      <c r="G30" s="78"/>
      <c r="H30" s="77"/>
      <c r="I30" s="77"/>
      <c r="J30" s="77"/>
      <c r="K30" s="77"/>
      <c r="L30" s="78"/>
      <c r="M30" s="77"/>
      <c r="N30" s="77"/>
      <c r="O30" s="77"/>
      <c r="P30" s="77"/>
      <c r="Q30" s="78"/>
      <c r="R30" s="77">
        <f>R27/R16</f>
        <v>0.46986703505439475</v>
      </c>
      <c r="S30" s="77">
        <f t="shared" ref="S30:AK30" si="22">S27/S16</f>
        <v>0.47418230117881421</v>
      </c>
      <c r="T30" s="77">
        <f t="shared" si="22"/>
        <v>0.49555728760717138</v>
      </c>
      <c r="U30" s="77">
        <f t="shared" si="22"/>
        <v>0.42258292166549</v>
      </c>
      <c r="V30" s="78">
        <f t="shared" si="22"/>
        <v>0.46417002449237571</v>
      </c>
      <c r="W30" s="77">
        <f t="shared" si="22"/>
        <v>0.45885470337111728</v>
      </c>
      <c r="X30" s="77">
        <f t="shared" si="22"/>
        <v>0.44824427480916035</v>
      </c>
      <c r="Y30" s="77">
        <f t="shared" si="22"/>
        <v>0.45451688923801975</v>
      </c>
      <c r="Z30" s="77">
        <f t="shared" si="22"/>
        <v>0.4368079935187687</v>
      </c>
      <c r="AA30" s="78">
        <f t="shared" si="22"/>
        <v>0.44925130928671519</v>
      </c>
      <c r="AB30" s="77">
        <f t="shared" si="22"/>
        <v>0.44428152492668621</v>
      </c>
      <c r="AC30" s="77">
        <f t="shared" si="22"/>
        <v>0.4427934621099554</v>
      </c>
      <c r="AD30" s="77">
        <f t="shared" si="22"/>
        <v>0.47101449275362317</v>
      </c>
      <c r="AE30" s="77">
        <f t="shared" si="22"/>
        <v>0.45351758793969849</v>
      </c>
      <c r="AF30" s="78">
        <f t="shared" si="22"/>
        <v>0.45300950369588172</v>
      </c>
      <c r="AG30" s="77">
        <f t="shared" si="22"/>
        <v>0.44089012517385257</v>
      </c>
      <c r="AH30" s="77">
        <f t="shared" si="22"/>
        <v>0.43223965763195438</v>
      </c>
      <c r="AI30" s="77">
        <f t="shared" si="22"/>
        <v>0.46227709190672156</v>
      </c>
      <c r="AJ30" s="77">
        <f t="shared" si="22"/>
        <v>0.44143033292231815</v>
      </c>
      <c r="AK30" s="78">
        <f t="shared" si="22"/>
        <v>0.44425675675675674</v>
      </c>
      <c r="AL30" s="456"/>
      <c r="AM30" s="456"/>
      <c r="AN30" s="242"/>
      <c r="AO30" s="242"/>
      <c r="AP30" s="242"/>
      <c r="AQ30" s="242"/>
    </row>
    <row r="31" spans="1:43" s="10" customFormat="1" ht="11" customHeight="1" x14ac:dyDescent="0.15">
      <c r="A31" s="38" t="s">
        <v>57</v>
      </c>
      <c r="B31" s="22"/>
      <c r="C31" s="23"/>
      <c r="D31" s="23"/>
      <c r="E31" s="23"/>
      <c r="F31" s="23"/>
      <c r="G31" s="24"/>
      <c r="H31" s="41"/>
      <c r="I31" s="41"/>
      <c r="J31" s="41"/>
      <c r="K31" s="41"/>
      <c r="L31" s="42"/>
      <c r="M31" s="41"/>
      <c r="N31" s="41"/>
      <c r="O31" s="41"/>
      <c r="P31" s="41"/>
      <c r="Q31" s="42"/>
      <c r="R31" s="41"/>
      <c r="S31" s="41"/>
      <c r="T31" s="41"/>
      <c r="U31" s="41"/>
      <c r="V31" s="42"/>
      <c r="W31" s="41">
        <f t="shared" ref="W31:AK31" si="23">(W27-R27)/R27</f>
        <v>0.14553472987872046</v>
      </c>
      <c r="X31" s="41">
        <f t="shared" si="23"/>
        <v>2.8011204481794352E-2</v>
      </c>
      <c r="Y31" s="41">
        <f t="shared" si="23"/>
        <v>-8.9965397923880114E-2</v>
      </c>
      <c r="Z31" s="41">
        <f t="shared" si="23"/>
        <v>8.0494321977290409E-2</v>
      </c>
      <c r="AA31" s="42">
        <f t="shared" si="23"/>
        <v>3.6680851063829525E-2</v>
      </c>
      <c r="AB31" s="41">
        <f t="shared" si="23"/>
        <v>-2.7911453320500268E-2</v>
      </c>
      <c r="AC31" s="41">
        <f t="shared" si="23"/>
        <v>1.4986376021798286E-2</v>
      </c>
      <c r="AD31" s="41">
        <f t="shared" si="23"/>
        <v>0.123401313515385</v>
      </c>
      <c r="AE31" s="41">
        <f t="shared" si="23"/>
        <v>0.11591962905718643</v>
      </c>
      <c r="AF31" s="42">
        <f t="shared" si="23"/>
        <v>5.6563500533618402E-2</v>
      </c>
      <c r="AG31" s="41">
        <f t="shared" si="23"/>
        <v>4.6204620462046202E-2</v>
      </c>
      <c r="AH31" s="41">
        <f t="shared" si="23"/>
        <v>1.6778523489932886E-2</v>
      </c>
      <c r="AI31" s="41">
        <f t="shared" si="23"/>
        <v>3.6923076923076927E-2</v>
      </c>
      <c r="AJ31" s="41">
        <f t="shared" si="23"/>
        <v>-8.3102493074792248E-3</v>
      </c>
      <c r="AK31" s="42">
        <f t="shared" si="23"/>
        <v>2.1756021756021756E-2</v>
      </c>
      <c r="AL31" s="160"/>
      <c r="AM31" s="160"/>
      <c r="AN31" s="82"/>
      <c r="AO31" s="82"/>
      <c r="AP31" s="82"/>
      <c r="AQ31" s="82"/>
    </row>
    <row r="32" spans="1:43" s="243" customFormat="1" ht="11.25" customHeight="1" x14ac:dyDescent="0.15">
      <c r="A32" s="38" t="s">
        <v>254</v>
      </c>
      <c r="B32" s="38"/>
      <c r="C32" s="239"/>
      <c r="D32" s="239"/>
      <c r="E32" s="239"/>
      <c r="F32" s="239"/>
      <c r="G32" s="244"/>
      <c r="H32" s="245"/>
      <c r="I32" s="245"/>
      <c r="J32" s="245"/>
      <c r="K32" s="245"/>
      <c r="L32" s="246"/>
      <c r="M32" s="247"/>
      <c r="N32" s="247"/>
      <c r="O32" s="247"/>
      <c r="P32" s="247"/>
      <c r="Q32" s="248"/>
      <c r="R32" s="245"/>
      <c r="S32" s="245"/>
      <c r="T32" s="245"/>
      <c r="U32" s="245"/>
      <c r="V32" s="248"/>
      <c r="W32" s="41">
        <v>0.15333658581915599</v>
      </c>
      <c r="X32" s="41">
        <v>2.6504950995228871E-2</v>
      </c>
      <c r="Y32" s="41">
        <v>-9.4680724240803205E-2</v>
      </c>
      <c r="Z32" s="41">
        <v>8.7396109960703905E-2</v>
      </c>
      <c r="AA32" s="52">
        <v>7.0576414173230573E-2</v>
      </c>
      <c r="AB32" s="41">
        <v>-2.640072869468113E-2</v>
      </c>
      <c r="AC32" s="41">
        <v>2.4173819710507027E-2</v>
      </c>
      <c r="AD32" s="41">
        <v>0.13666739716015264</v>
      </c>
      <c r="AE32" s="41">
        <v>0.12395143175756518</v>
      </c>
      <c r="AF32" s="52">
        <v>6.0204701248158354E-2</v>
      </c>
      <c r="AG32" s="41">
        <v>4.4859199955815665E-2</v>
      </c>
      <c r="AH32" s="41">
        <v>1.2301389604163271E-2</v>
      </c>
      <c r="AI32" s="41">
        <v>2.8668769133431748E-2</v>
      </c>
      <c r="AJ32" s="41">
        <v>-6.3568733913901276E-3</v>
      </c>
      <c r="AK32" s="52">
        <v>-0.23266585174088983</v>
      </c>
      <c r="AL32" s="249"/>
      <c r="AM32" s="249"/>
      <c r="AN32" s="249"/>
      <c r="AO32" s="249"/>
      <c r="AP32" s="249"/>
      <c r="AQ32" s="249"/>
    </row>
    <row r="33" spans="1:43" s="82" customFormat="1" ht="11" customHeight="1" x14ac:dyDescent="0.15">
      <c r="A33" s="22"/>
      <c r="B33" s="22"/>
      <c r="C33" s="23"/>
      <c r="D33" s="23"/>
      <c r="E33" s="23"/>
      <c r="F33" s="23"/>
      <c r="G33" s="23"/>
      <c r="H33" s="23"/>
      <c r="I33" s="23"/>
      <c r="J33" s="23"/>
      <c r="K33" s="23"/>
      <c r="L33" s="23"/>
      <c r="M33" s="23"/>
      <c r="N33" s="23"/>
      <c r="O33" s="23"/>
      <c r="P33" s="23"/>
      <c r="Q33" s="23"/>
      <c r="R33" s="116"/>
      <c r="S33" s="77"/>
      <c r="T33" s="77"/>
      <c r="U33" s="77"/>
      <c r="V33" s="77"/>
      <c r="W33" s="77"/>
      <c r="X33" s="77"/>
      <c r="Y33" s="77"/>
      <c r="Z33" s="77"/>
      <c r="AA33" s="77"/>
      <c r="AB33" s="77"/>
      <c r="AC33" s="77"/>
      <c r="AD33" s="77"/>
      <c r="AE33" s="77"/>
      <c r="AF33" s="77"/>
      <c r="AG33" s="77"/>
      <c r="AH33" s="77"/>
      <c r="AI33" s="77"/>
      <c r="AJ33" s="77"/>
      <c r="AK33" s="77"/>
      <c r="AL33" s="160"/>
      <c r="AM33" s="160"/>
    </row>
    <row r="34" spans="1:43" s="82" customFormat="1" ht="11" customHeight="1" x14ac:dyDescent="0.15">
      <c r="A34" s="22"/>
      <c r="B34" s="22"/>
      <c r="C34" s="23"/>
      <c r="D34" s="23"/>
      <c r="E34" s="23"/>
      <c r="F34" s="23"/>
      <c r="G34" s="23"/>
      <c r="H34" s="23"/>
      <c r="I34" s="23"/>
      <c r="J34" s="23"/>
      <c r="K34" s="23"/>
      <c r="L34" s="23"/>
      <c r="M34" s="23"/>
      <c r="N34" s="23"/>
      <c r="O34" s="23"/>
      <c r="P34" s="23"/>
      <c r="Q34" s="23"/>
      <c r="R34" s="116"/>
      <c r="S34" s="77"/>
      <c r="T34" s="77"/>
      <c r="U34" s="77"/>
      <c r="V34" s="77"/>
      <c r="W34" s="77"/>
      <c r="X34" s="77"/>
      <c r="Y34" s="77"/>
      <c r="Z34" s="77"/>
      <c r="AA34" s="77"/>
      <c r="AB34" s="77"/>
      <c r="AC34" s="77"/>
      <c r="AD34" s="77"/>
      <c r="AE34" s="77"/>
      <c r="AF34" s="77"/>
      <c r="AG34" s="77"/>
      <c r="AH34" s="77"/>
      <c r="AI34" s="77"/>
      <c r="AJ34" s="77"/>
      <c r="AK34" s="77"/>
      <c r="AL34" s="160"/>
      <c r="AM34" s="160"/>
    </row>
    <row r="35" spans="1:43" s="10" customFormat="1" ht="11" customHeight="1" thickBot="1" x14ac:dyDescent="0.2">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60"/>
      <c r="AM35" s="160"/>
      <c r="AN35" s="82"/>
      <c r="AO35" s="82"/>
      <c r="AP35" s="82"/>
      <c r="AQ35" s="82"/>
    </row>
    <row r="36" spans="1:43" s="83" customFormat="1" ht="11" customHeight="1" x14ac:dyDescent="0.2">
      <c r="A36" s="159" t="s">
        <v>96</v>
      </c>
      <c r="B36" s="144"/>
      <c r="C36" s="23"/>
      <c r="D36" s="23"/>
      <c r="E36" s="23"/>
      <c r="F36" s="23"/>
      <c r="G36" s="24"/>
      <c r="H36" s="23"/>
      <c r="I36" s="23"/>
      <c r="J36" s="23"/>
      <c r="K36" s="23"/>
      <c r="L36" s="24"/>
      <c r="M36" s="23"/>
      <c r="N36" s="23"/>
      <c r="O36" s="23"/>
      <c r="P36" s="23"/>
      <c r="Q36" s="24"/>
      <c r="R36" s="146">
        <v>19</v>
      </c>
      <c r="S36" s="146">
        <v>6.9999999999999982</v>
      </c>
      <c r="T36" s="146">
        <v>10.100000000000003</v>
      </c>
      <c r="U36" s="146">
        <v>16.100000000000001</v>
      </c>
      <c r="V36" s="232">
        <f>SUM(R36:U36)</f>
        <v>52.2</v>
      </c>
      <c r="W36" s="146">
        <v>20.2</v>
      </c>
      <c r="X36" s="146">
        <v>11.899999999999999</v>
      </c>
      <c r="Y36" s="146">
        <v>10.100000000000001</v>
      </c>
      <c r="Z36" s="146">
        <v>23</v>
      </c>
      <c r="AA36" s="232">
        <f>SUM(W36:Z36)</f>
        <v>65.199999999999989</v>
      </c>
      <c r="AB36" s="146">
        <v>18</v>
      </c>
      <c r="AC36" s="146">
        <v>17</v>
      </c>
      <c r="AD36" s="146">
        <v>13</v>
      </c>
      <c r="AE36" s="146">
        <v>22</v>
      </c>
      <c r="AF36" s="232">
        <f>SUM(AB36:AE36)</f>
        <v>70</v>
      </c>
      <c r="AG36" s="146">
        <v>21</v>
      </c>
      <c r="AH36" s="146">
        <v>12</v>
      </c>
      <c r="AI36" s="146">
        <v>18</v>
      </c>
      <c r="AJ36" s="146">
        <v>15</v>
      </c>
      <c r="AK36" s="232">
        <f>SUM(AG36:AJ36)</f>
        <v>66</v>
      </c>
      <c r="AL36" s="118"/>
      <c r="AM36" s="118"/>
    </row>
    <row r="37" spans="1:43" s="82" customFormat="1" ht="11" customHeight="1" x14ac:dyDescent="0.15">
      <c r="A37" s="84"/>
      <c r="B37" s="13"/>
      <c r="C37" s="84"/>
      <c r="D37" s="84"/>
      <c r="E37" s="84"/>
      <c r="F37" s="84"/>
      <c r="G37" s="96"/>
      <c r="H37" s="85"/>
      <c r="I37" s="85"/>
      <c r="J37" s="85"/>
      <c r="K37" s="85"/>
      <c r="L37" s="96"/>
      <c r="M37" s="96"/>
      <c r="N37" s="96"/>
      <c r="O37" s="96"/>
      <c r="P37" s="96"/>
      <c r="Q37" s="96"/>
      <c r="R37" s="96"/>
      <c r="S37" s="96"/>
      <c r="T37" s="96"/>
      <c r="U37" s="96"/>
      <c r="V37" s="76"/>
      <c r="W37" s="96"/>
      <c r="X37" s="96"/>
      <c r="Y37" s="96"/>
      <c r="Z37" s="96"/>
      <c r="AA37" s="252"/>
      <c r="AB37" s="96"/>
      <c r="AC37" s="96"/>
      <c r="AD37" s="96"/>
      <c r="AE37" s="96"/>
      <c r="AF37" s="252"/>
      <c r="AG37" s="291"/>
      <c r="AH37" s="160"/>
      <c r="AI37" s="160"/>
      <c r="AJ37" s="96"/>
      <c r="AK37" s="252"/>
      <c r="AL37" s="160"/>
      <c r="AM37" s="160"/>
    </row>
    <row r="38" spans="1:43" s="10" customFormat="1" ht="11" customHeight="1" x14ac:dyDescent="0.15">
      <c r="A38" s="115" t="s">
        <v>99</v>
      </c>
      <c r="B38" s="5"/>
      <c r="C38" s="84"/>
      <c r="D38" s="84"/>
      <c r="E38" s="84"/>
      <c r="F38" s="84"/>
      <c r="G38" s="95"/>
      <c r="H38" s="85"/>
      <c r="I38" s="85"/>
      <c r="J38" s="85"/>
      <c r="K38" s="85"/>
      <c r="L38" s="95"/>
      <c r="M38" s="96"/>
      <c r="N38" s="96"/>
      <c r="O38" s="96"/>
      <c r="P38" s="96"/>
      <c r="Q38" s="95"/>
      <c r="R38" s="96"/>
      <c r="S38" s="96"/>
      <c r="T38" s="96"/>
      <c r="U38" s="96"/>
      <c r="V38" s="95"/>
      <c r="W38" s="96"/>
      <c r="X38" s="96"/>
      <c r="Y38" s="96"/>
      <c r="Z38" s="96"/>
      <c r="AA38" s="95"/>
      <c r="AB38" s="96"/>
      <c r="AC38" s="96"/>
      <c r="AD38" s="96"/>
      <c r="AE38" s="96"/>
      <c r="AF38" s="95"/>
      <c r="AG38" s="291"/>
      <c r="AH38" s="160"/>
      <c r="AI38" s="160"/>
      <c r="AJ38" s="96"/>
      <c r="AK38" s="95"/>
      <c r="AL38" s="160"/>
      <c r="AM38" s="160"/>
      <c r="AN38" s="82"/>
      <c r="AO38" s="82"/>
      <c r="AP38" s="82"/>
      <c r="AQ38" s="82"/>
    </row>
    <row r="39" spans="1:43" s="82" customFormat="1" ht="11" customHeight="1" x14ac:dyDescent="0.2">
      <c r="A39" s="162" t="s">
        <v>100</v>
      </c>
      <c r="B39"/>
      <c r="C39" s="54"/>
      <c r="D39" s="54"/>
      <c r="E39" s="54"/>
      <c r="F39" s="54"/>
      <c r="G39" s="55"/>
      <c r="H39" s="54"/>
      <c r="I39" s="54"/>
      <c r="J39" s="54"/>
      <c r="K39" s="54"/>
      <c r="L39" s="55"/>
      <c r="M39" s="54"/>
      <c r="N39" s="54"/>
      <c r="O39" s="54"/>
      <c r="P39" s="54"/>
      <c r="Q39" s="55"/>
      <c r="R39" s="36">
        <v>245.7</v>
      </c>
      <c r="S39" s="36">
        <v>254.2</v>
      </c>
      <c r="T39" s="36">
        <v>260.10000000000002</v>
      </c>
      <c r="U39" s="36">
        <v>293.3</v>
      </c>
      <c r="V39" s="45">
        <f t="shared" ref="V39:V42" si="24">SUM(R39:U39)</f>
        <v>1053.3</v>
      </c>
      <c r="W39" s="36">
        <v>278.39999999999998</v>
      </c>
      <c r="X39" s="36">
        <v>266.3</v>
      </c>
      <c r="Y39" s="36">
        <v>257.40199999999999</v>
      </c>
      <c r="Z39" s="36">
        <v>283.09800000000007</v>
      </c>
      <c r="AA39" s="45">
        <f t="shared" ref="AA39:AA42" si="25">SUM(W39:Z39)</f>
        <v>1085.2000000000003</v>
      </c>
      <c r="AB39" s="36">
        <v>280</v>
      </c>
      <c r="AC39" s="36">
        <v>262</v>
      </c>
      <c r="AD39" s="36">
        <v>275</v>
      </c>
      <c r="AE39" s="36">
        <v>314</v>
      </c>
      <c r="AF39" s="45">
        <f t="shared" ref="AF39:AF42" si="26">SUM(AB39:AE39)</f>
        <v>1131</v>
      </c>
      <c r="AG39" s="36">
        <v>295</v>
      </c>
      <c r="AH39" s="36">
        <v>275</v>
      </c>
      <c r="AI39" s="36">
        <v>301</v>
      </c>
      <c r="AJ39" s="36">
        <v>296</v>
      </c>
      <c r="AK39" s="45">
        <f t="shared" ref="AK39:AK42" si="27">SUM(AG39:AJ39)</f>
        <v>1167</v>
      </c>
      <c r="AL39" s="28"/>
      <c r="AM39" s="28"/>
      <c r="AN39" s="107"/>
      <c r="AO39" s="107"/>
      <c r="AP39" s="107"/>
      <c r="AQ39" s="107"/>
    </row>
    <row r="40" spans="1:43" s="82" customFormat="1" ht="11" customHeight="1" x14ac:dyDescent="0.2">
      <c r="A40" s="128" t="s">
        <v>101</v>
      </c>
      <c r="B40"/>
      <c r="C40" s="36"/>
      <c r="D40" s="36"/>
      <c r="E40" s="36"/>
      <c r="F40" s="36"/>
      <c r="G40" s="45"/>
      <c r="H40" s="36"/>
      <c r="I40" s="36"/>
      <c r="J40" s="36"/>
      <c r="K40" s="36"/>
      <c r="L40" s="45"/>
      <c r="M40" s="36"/>
      <c r="N40" s="36"/>
      <c r="O40" s="36"/>
      <c r="P40" s="36"/>
      <c r="Q40" s="45"/>
      <c r="R40" s="36">
        <v>113</v>
      </c>
      <c r="S40" s="36">
        <v>98.6</v>
      </c>
      <c r="T40" s="36">
        <v>111.1</v>
      </c>
      <c r="U40" s="36">
        <v>120.09999999999997</v>
      </c>
      <c r="V40" s="45">
        <f t="shared" si="24"/>
        <v>442.79999999999995</v>
      </c>
      <c r="W40" s="36">
        <v>122.7</v>
      </c>
      <c r="X40" s="36">
        <v>112.1</v>
      </c>
      <c r="Y40" s="36">
        <v>103.89500000000004</v>
      </c>
      <c r="Z40" s="36">
        <v>130.005</v>
      </c>
      <c r="AA40" s="45">
        <f t="shared" si="25"/>
        <v>468.70000000000005</v>
      </c>
      <c r="AB40" s="36">
        <v>125</v>
      </c>
      <c r="AC40" s="36">
        <v>131</v>
      </c>
      <c r="AD40" s="36">
        <v>130</v>
      </c>
      <c r="AE40" s="36">
        <v>170</v>
      </c>
      <c r="AF40" s="45">
        <f t="shared" si="26"/>
        <v>556</v>
      </c>
      <c r="AG40" s="36">
        <v>141</v>
      </c>
      <c r="AH40" s="36">
        <v>130</v>
      </c>
      <c r="AI40" s="36">
        <v>129</v>
      </c>
      <c r="AJ40" s="36">
        <v>162</v>
      </c>
      <c r="AK40" s="45">
        <f t="shared" si="27"/>
        <v>562</v>
      </c>
      <c r="AL40" s="28"/>
      <c r="AM40" s="237"/>
      <c r="AN40" s="107"/>
      <c r="AO40" s="107"/>
      <c r="AP40" s="107"/>
      <c r="AQ40" s="107"/>
    </row>
    <row r="41" spans="1:43" s="82" customFormat="1" ht="11" customHeight="1" x14ac:dyDescent="0.2">
      <c r="A41" s="128" t="s">
        <v>102</v>
      </c>
      <c r="B41"/>
      <c r="C41" s="36"/>
      <c r="D41" s="36"/>
      <c r="E41" s="36"/>
      <c r="F41" s="36"/>
      <c r="G41" s="45"/>
      <c r="H41" s="36"/>
      <c r="I41" s="36"/>
      <c r="J41" s="36"/>
      <c r="K41" s="36"/>
      <c r="L41" s="45"/>
      <c r="M41" s="36"/>
      <c r="N41" s="36"/>
      <c r="O41" s="36"/>
      <c r="P41" s="36"/>
      <c r="Q41" s="45"/>
      <c r="R41" s="36">
        <v>71</v>
      </c>
      <c r="S41" s="36">
        <v>73.599999999999994</v>
      </c>
      <c r="T41" s="36">
        <v>87.1</v>
      </c>
      <c r="U41" s="36">
        <v>92.6</v>
      </c>
      <c r="V41" s="45">
        <f t="shared" si="24"/>
        <v>324.29999999999995</v>
      </c>
      <c r="W41" s="36">
        <v>90.800000000000011</v>
      </c>
      <c r="X41" s="36">
        <v>93.5</v>
      </c>
      <c r="Y41" s="36">
        <v>87.445999999999998</v>
      </c>
      <c r="Z41" s="36">
        <v>121.35400000000004</v>
      </c>
      <c r="AA41" s="45">
        <f t="shared" si="25"/>
        <v>393.1</v>
      </c>
      <c r="AB41" s="36">
        <v>104</v>
      </c>
      <c r="AC41" s="36">
        <v>109</v>
      </c>
      <c r="AD41" s="36">
        <v>113</v>
      </c>
      <c r="AE41" s="36">
        <v>119</v>
      </c>
      <c r="AF41" s="45">
        <f t="shared" si="26"/>
        <v>445</v>
      </c>
      <c r="AG41" s="36">
        <v>114</v>
      </c>
      <c r="AH41" s="36">
        <v>119</v>
      </c>
      <c r="AI41" s="36">
        <v>120</v>
      </c>
      <c r="AJ41" s="36">
        <v>143</v>
      </c>
      <c r="AK41" s="45">
        <f t="shared" si="27"/>
        <v>496</v>
      </c>
      <c r="AL41" s="28"/>
      <c r="AM41" s="28"/>
      <c r="AN41" s="107"/>
      <c r="AO41" s="107"/>
      <c r="AP41" s="107"/>
      <c r="AQ41" s="107"/>
    </row>
    <row r="42" spans="1:43" s="82" customFormat="1" ht="11" customHeight="1" x14ac:dyDescent="0.2">
      <c r="A42" s="128" t="s">
        <v>103</v>
      </c>
      <c r="B42"/>
      <c r="C42" s="36"/>
      <c r="D42" s="36"/>
      <c r="E42" s="36"/>
      <c r="F42" s="36"/>
      <c r="G42" s="45"/>
      <c r="H42" s="36"/>
      <c r="I42" s="36"/>
      <c r="J42" s="36"/>
      <c r="K42" s="36"/>
      <c r="L42" s="45"/>
      <c r="M42" s="36"/>
      <c r="N42" s="36"/>
      <c r="O42" s="36"/>
      <c r="P42" s="36"/>
      <c r="Q42" s="45"/>
      <c r="R42" s="36">
        <v>111</v>
      </c>
      <c r="S42" s="36">
        <v>133.19999999999999</v>
      </c>
      <c r="T42" s="36">
        <v>139.30000000000001</v>
      </c>
      <c r="U42" s="36">
        <v>150.6</v>
      </c>
      <c r="V42" s="45">
        <f t="shared" si="24"/>
        <v>534.1</v>
      </c>
      <c r="W42" s="36">
        <v>144.6</v>
      </c>
      <c r="X42" s="36">
        <v>142.20000000000002</v>
      </c>
      <c r="Y42" s="36">
        <v>146.53300000000002</v>
      </c>
      <c r="Z42" s="36">
        <v>155.06699999999998</v>
      </c>
      <c r="AA42" s="45">
        <f t="shared" si="25"/>
        <v>588.4</v>
      </c>
      <c r="AB42" s="36">
        <v>134</v>
      </c>
      <c r="AC42" s="36">
        <v>130</v>
      </c>
      <c r="AD42" s="36">
        <v>131</v>
      </c>
      <c r="AE42" s="36">
        <v>143</v>
      </c>
      <c r="AF42" s="45">
        <f t="shared" si="26"/>
        <v>538</v>
      </c>
      <c r="AG42" s="36">
        <v>132</v>
      </c>
      <c r="AH42" s="36">
        <v>137</v>
      </c>
      <c r="AI42" s="36">
        <v>139</v>
      </c>
      <c r="AJ42" s="36">
        <v>158</v>
      </c>
      <c r="AK42" s="45">
        <f t="shared" si="27"/>
        <v>566</v>
      </c>
      <c r="AL42" s="28"/>
      <c r="AM42" s="28"/>
      <c r="AN42" s="107"/>
      <c r="AO42" s="107"/>
      <c r="AP42" s="107"/>
      <c r="AQ42" s="107"/>
    </row>
    <row r="43" spans="1:43" s="82" customFormat="1" ht="11" customHeight="1" x14ac:dyDescent="0.2">
      <c r="A43" s="166" t="s">
        <v>104</v>
      </c>
      <c r="B43" s="103"/>
      <c r="C43" s="48"/>
      <c r="D43" s="48"/>
      <c r="E43" s="48"/>
      <c r="F43" s="48"/>
      <c r="G43" s="49"/>
      <c r="H43" s="48"/>
      <c r="I43" s="48"/>
      <c r="J43" s="48"/>
      <c r="K43" s="48"/>
      <c r="L43" s="49"/>
      <c r="M43" s="48"/>
      <c r="N43" s="48"/>
      <c r="O43" s="48"/>
      <c r="P43" s="48"/>
      <c r="Q43" s="49"/>
      <c r="R43" s="48">
        <f t="shared" ref="R43:AH43" si="28">SUM(R39:R42)</f>
        <v>540.70000000000005</v>
      </c>
      <c r="S43" s="48">
        <f t="shared" si="28"/>
        <v>559.59999999999991</v>
      </c>
      <c r="T43" s="48">
        <f t="shared" si="28"/>
        <v>597.60000000000014</v>
      </c>
      <c r="U43" s="48">
        <f t="shared" si="28"/>
        <v>656.6</v>
      </c>
      <c r="V43" s="49">
        <f t="shared" si="28"/>
        <v>2354.5</v>
      </c>
      <c r="W43" s="48">
        <f t="shared" si="28"/>
        <v>636.5</v>
      </c>
      <c r="X43" s="48">
        <f t="shared" si="28"/>
        <v>614.1</v>
      </c>
      <c r="Y43" s="48">
        <f t="shared" si="28"/>
        <v>595.27600000000007</v>
      </c>
      <c r="Z43" s="48">
        <f t="shared" si="28"/>
        <v>689.52400000000011</v>
      </c>
      <c r="AA43" s="49">
        <f t="shared" si="28"/>
        <v>2535.4000000000005</v>
      </c>
      <c r="AB43" s="48">
        <f t="shared" si="28"/>
        <v>643</v>
      </c>
      <c r="AC43" s="48">
        <f t="shared" si="28"/>
        <v>632</v>
      </c>
      <c r="AD43" s="48">
        <f t="shared" si="28"/>
        <v>649</v>
      </c>
      <c r="AE43" s="48">
        <f t="shared" si="28"/>
        <v>746</v>
      </c>
      <c r="AF43" s="49">
        <f t="shared" si="28"/>
        <v>2670</v>
      </c>
      <c r="AG43" s="48">
        <f t="shared" si="28"/>
        <v>682</v>
      </c>
      <c r="AH43" s="48">
        <f t="shared" si="28"/>
        <v>661</v>
      </c>
      <c r="AI43" s="48">
        <f t="shared" ref="AI43:AK43" si="29">SUM(AI39:AI42)</f>
        <v>689</v>
      </c>
      <c r="AJ43" s="48">
        <f t="shared" si="29"/>
        <v>759</v>
      </c>
      <c r="AK43" s="49">
        <f t="shared" si="29"/>
        <v>2791</v>
      </c>
      <c r="AL43" s="28"/>
      <c r="AM43" s="237"/>
      <c r="AN43" s="107"/>
      <c r="AO43" s="107"/>
      <c r="AP43" s="107"/>
      <c r="AQ43" s="107"/>
    </row>
    <row r="44" spans="1:43" s="82" customFormat="1" ht="11" customHeight="1" x14ac:dyDescent="0.2">
      <c r="A44"/>
      <c r="B44"/>
      <c r="C44"/>
      <c r="D44"/>
      <c r="E44"/>
      <c r="F44"/>
      <c r="G44"/>
      <c r="H44"/>
      <c r="I44"/>
      <c r="J44"/>
      <c r="K44"/>
      <c r="L44"/>
      <c r="M44"/>
      <c r="N44"/>
      <c r="O44"/>
      <c r="P44"/>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c r="AO44"/>
      <c r="AP44"/>
      <c r="AQ44"/>
    </row>
    <row r="45" spans="1:43" s="82" customFormat="1" ht="11" customHeight="1" x14ac:dyDescent="0.2">
      <c r="A45" s="115" t="s">
        <v>105</v>
      </c>
      <c r="B45"/>
      <c r="C45"/>
      <c r="D45"/>
      <c r="E45"/>
      <c r="F45"/>
      <c r="G45" s="100"/>
      <c r="H45"/>
      <c r="I45"/>
      <c r="J45"/>
      <c r="K45"/>
      <c r="L45" s="100"/>
      <c r="M45"/>
      <c r="N45"/>
      <c r="O45"/>
      <c r="P45"/>
      <c r="Q45" s="311"/>
      <c r="R45" s="170"/>
      <c r="S45" s="170"/>
      <c r="T45" s="170"/>
      <c r="U45" s="170"/>
      <c r="V45" s="311"/>
      <c r="W45" s="310"/>
      <c r="X45" s="310"/>
      <c r="Y45" s="310"/>
      <c r="Z45" s="310"/>
      <c r="AA45" s="311"/>
      <c r="AB45" s="310"/>
      <c r="AC45" s="310"/>
      <c r="AD45" s="310"/>
      <c r="AE45" s="310"/>
      <c r="AF45" s="311"/>
      <c r="AG45" s="310"/>
      <c r="AH45" s="310"/>
      <c r="AI45" s="310"/>
      <c r="AJ45" s="310"/>
      <c r="AK45" s="311"/>
      <c r="AL45" s="310"/>
      <c r="AM45" s="310"/>
      <c r="AN45"/>
      <c r="AO45"/>
      <c r="AP45"/>
      <c r="AQ45"/>
    </row>
    <row r="46" spans="1:43" s="82" customFormat="1" ht="11" customHeight="1" x14ac:dyDescent="0.2">
      <c r="A46" s="162" t="s">
        <v>100</v>
      </c>
      <c r="B46"/>
      <c r="C46" s="170"/>
      <c r="D46" s="170"/>
      <c r="E46" s="170"/>
      <c r="F46" s="170"/>
      <c r="G46" s="169"/>
      <c r="H46" s="170"/>
      <c r="I46" s="170"/>
      <c r="J46" s="170"/>
      <c r="K46" s="170"/>
      <c r="L46" s="169"/>
      <c r="M46" s="170"/>
      <c r="N46" s="170"/>
      <c r="O46" s="170"/>
      <c r="P46" s="170"/>
      <c r="Q46" s="169"/>
      <c r="R46" s="170">
        <v>7.488807488807489E-2</v>
      </c>
      <c r="S46" s="170">
        <v>8.4579071597167585E-2</v>
      </c>
      <c r="T46" s="170">
        <v>8.45828527489427E-2</v>
      </c>
      <c r="U46" s="170">
        <v>7.9099897715649514E-2</v>
      </c>
      <c r="V46" s="169">
        <f>IFERROR(SUMPRODUCT(R39:U39,R46:U46)/V39,"")</f>
        <v>8.0793696003038068E-2</v>
      </c>
      <c r="W46" s="170">
        <v>7.9022988505747127E-2</v>
      </c>
      <c r="X46" s="170">
        <v>8.6368757040931277E-2</v>
      </c>
      <c r="Y46" s="170">
        <v>0.12548465046891633</v>
      </c>
      <c r="Z46" s="170">
        <v>7.9124543444319628E-2</v>
      </c>
      <c r="AA46" s="169">
        <f>IFERROR(SUMPRODUCT(W39:Z39,W46:Z46)/AA39,"")</f>
        <v>9.1872465904902306E-2</v>
      </c>
      <c r="AB46" s="170">
        <v>9.285714285714286E-2</v>
      </c>
      <c r="AC46" s="170">
        <v>0.10305343511450382</v>
      </c>
      <c r="AD46" s="170">
        <v>0.10909090909090909</v>
      </c>
      <c r="AE46" s="170">
        <v>0.10828025477707007</v>
      </c>
      <c r="AF46" s="169">
        <f>IFERROR(SUMPRODUCT(AB39:AE39,AB46:AE46)/AF39,"")</f>
        <v>0.10344827586206896</v>
      </c>
      <c r="AG46" s="170">
        <v>0.11186440677966102</v>
      </c>
      <c r="AH46" s="170">
        <v>0.10545454545454545</v>
      </c>
      <c r="AI46" s="170">
        <v>0.12624584717607973</v>
      </c>
      <c r="AJ46" s="170">
        <v>0.10810810810810811</v>
      </c>
      <c r="AK46" s="169">
        <f>IFERROR(SUMPRODUCT(AG39:AJ39,AG46:AJ46)/AK39,"")</f>
        <v>0.11311053984575835</v>
      </c>
      <c r="AL46" s="170"/>
      <c r="AM46" s="310"/>
      <c r="AN46"/>
      <c r="AO46"/>
      <c r="AP46"/>
      <c r="AQ46"/>
    </row>
    <row r="47" spans="1:43" s="82" customFormat="1" ht="11" customHeight="1" x14ac:dyDescent="0.2">
      <c r="A47" s="128" t="s">
        <v>101</v>
      </c>
      <c r="B47"/>
      <c r="C47" s="170"/>
      <c r="D47" s="170"/>
      <c r="E47" s="170"/>
      <c r="F47" s="170"/>
      <c r="G47" s="169"/>
      <c r="H47" s="170"/>
      <c r="I47" s="170"/>
      <c r="J47" s="170"/>
      <c r="K47" s="170"/>
      <c r="L47" s="169"/>
      <c r="M47" s="170"/>
      <c r="N47" s="170"/>
      <c r="O47" s="170"/>
      <c r="P47" s="170"/>
      <c r="Q47" s="169"/>
      <c r="R47" s="170">
        <v>0.38584070796460179</v>
      </c>
      <c r="S47" s="170">
        <v>0.37423935091277893</v>
      </c>
      <c r="T47" s="170">
        <v>0.39063906390639058</v>
      </c>
      <c r="U47" s="170">
        <v>0.37385512073272276</v>
      </c>
      <c r="V47" s="169">
        <f>IFERROR(SUMPRODUCT(R40:U40,R47:U47)/V40,"")</f>
        <v>0.38121047877145436</v>
      </c>
      <c r="W47" s="170">
        <v>0.39934800325998371</v>
      </c>
      <c r="X47" s="170">
        <v>0.36485280999107939</v>
      </c>
      <c r="Y47" s="170">
        <v>0.40246402618027793</v>
      </c>
      <c r="Z47" s="170">
        <v>0.3860313064882121</v>
      </c>
      <c r="AA47" s="169">
        <f>IFERROR(SUMPRODUCT(W40:Z40,W47:Z47)/AA40,"")</f>
        <v>0.38809473010454448</v>
      </c>
      <c r="AB47" s="170">
        <v>0.4</v>
      </c>
      <c r="AC47" s="170">
        <v>0.44274809160305345</v>
      </c>
      <c r="AD47" s="170">
        <v>0.45384615384615384</v>
      </c>
      <c r="AE47" s="170">
        <v>0.45882352941176469</v>
      </c>
      <c r="AF47" s="169">
        <f>IFERROR(SUMPRODUCT(AB40:AE40,AB47:AE47)/AF40,"")</f>
        <v>0.44064748201438847</v>
      </c>
      <c r="AG47" s="170">
        <v>0.42553191489361702</v>
      </c>
      <c r="AH47" s="170">
        <v>0.44615384615384618</v>
      </c>
      <c r="AI47" s="170">
        <v>0.40310077519379844</v>
      </c>
      <c r="AJ47" s="170">
        <v>0.41975308641975306</v>
      </c>
      <c r="AK47" s="169">
        <f>IFERROR(SUMPRODUCT(AG40:AJ40,AG47:AJ47)/AK40,"")</f>
        <v>0.42348754448398579</v>
      </c>
      <c r="AL47" s="170"/>
      <c r="AM47" s="310"/>
      <c r="AN47"/>
      <c r="AO47"/>
      <c r="AP47"/>
      <c r="AQ47"/>
    </row>
    <row r="48" spans="1:43" s="82" customFormat="1" ht="11" customHeight="1" x14ac:dyDescent="0.2">
      <c r="A48" s="128" t="s">
        <v>102</v>
      </c>
      <c r="B48"/>
      <c r="C48" s="170"/>
      <c r="D48" s="170"/>
      <c r="E48" s="170"/>
      <c r="F48" s="170"/>
      <c r="G48" s="169"/>
      <c r="H48" s="170"/>
      <c r="I48" s="170"/>
      <c r="J48" s="170"/>
      <c r="K48" s="170"/>
      <c r="L48" s="169"/>
      <c r="M48" s="170"/>
      <c r="N48" s="170"/>
      <c r="O48" s="170"/>
      <c r="P48" s="170"/>
      <c r="Q48" s="169"/>
      <c r="R48" s="170">
        <v>1</v>
      </c>
      <c r="S48" s="170">
        <v>1</v>
      </c>
      <c r="T48" s="170">
        <v>1</v>
      </c>
      <c r="U48" s="170">
        <v>0.9989200863930886</v>
      </c>
      <c r="V48" s="169">
        <f>IFERROR(SUMPRODUCT(R41:U41,R48:U48)/V41,"")</f>
        <v>0.99969164353993223</v>
      </c>
      <c r="W48" s="170">
        <v>1</v>
      </c>
      <c r="X48" s="170">
        <v>1</v>
      </c>
      <c r="Y48" s="170">
        <v>1</v>
      </c>
      <c r="Z48" s="170">
        <v>1</v>
      </c>
      <c r="AA48" s="169">
        <f>IFERROR(SUMPRODUCT(W41:Z41,W48:Z48)/AA41,"")</f>
        <v>1</v>
      </c>
      <c r="AB48" s="170">
        <v>1</v>
      </c>
      <c r="AC48" s="170">
        <v>1</v>
      </c>
      <c r="AD48" s="170">
        <v>1</v>
      </c>
      <c r="AE48" s="170">
        <v>1</v>
      </c>
      <c r="AF48" s="169">
        <f>IFERROR(SUMPRODUCT(AB41:AE41,AB48:AE48)/AF41,"")</f>
        <v>1</v>
      </c>
      <c r="AG48" s="170">
        <v>1</v>
      </c>
      <c r="AH48" s="170">
        <v>1</v>
      </c>
      <c r="AI48" s="170">
        <v>1</v>
      </c>
      <c r="AJ48" s="170">
        <v>1</v>
      </c>
      <c r="AK48" s="169">
        <f>IFERROR(SUMPRODUCT(AG41:AJ41,AG48:AJ48)/AK41,"")</f>
        <v>1</v>
      </c>
      <c r="AL48" s="170"/>
      <c r="AM48" s="310"/>
      <c r="AN48"/>
      <c r="AO48"/>
      <c r="AP48"/>
      <c r="AQ48"/>
    </row>
    <row r="49" spans="1:43" s="82" customFormat="1" ht="11" customHeight="1" x14ac:dyDescent="0.2">
      <c r="A49" s="128" t="s">
        <v>103</v>
      </c>
      <c r="B49"/>
      <c r="C49" s="170"/>
      <c r="D49" s="170"/>
      <c r="E49" s="170"/>
      <c r="F49" s="170"/>
      <c r="G49" s="169"/>
      <c r="H49" s="170"/>
      <c r="I49" s="170"/>
      <c r="J49" s="170"/>
      <c r="K49" s="170"/>
      <c r="L49" s="169"/>
      <c r="M49" s="170"/>
      <c r="N49" s="170"/>
      <c r="O49" s="170"/>
      <c r="P49" s="170"/>
      <c r="Q49" s="169"/>
      <c r="R49" s="170">
        <v>0</v>
      </c>
      <c r="S49" s="170">
        <v>0</v>
      </c>
      <c r="T49" s="170">
        <v>0</v>
      </c>
      <c r="U49" s="170">
        <v>0</v>
      </c>
      <c r="V49" s="169">
        <f>IFERROR(SUMPRODUCT(R42:U42,R49:U49)/V42,"")</f>
        <v>0</v>
      </c>
      <c r="W49" s="170">
        <v>0</v>
      </c>
      <c r="X49" s="170">
        <v>0</v>
      </c>
      <c r="Y49" s="170">
        <v>0</v>
      </c>
      <c r="Z49" s="170">
        <v>0</v>
      </c>
      <c r="AA49" s="169">
        <f>IFERROR(SUMPRODUCT(W42:Z42,W49:Z49)/AA42,"")</f>
        <v>0</v>
      </c>
      <c r="AB49" s="170">
        <v>0</v>
      </c>
      <c r="AC49" s="170">
        <v>0</v>
      </c>
      <c r="AD49" s="170">
        <v>0</v>
      </c>
      <c r="AE49" s="170">
        <v>0</v>
      </c>
      <c r="AF49" s="169">
        <f>IFERROR(SUMPRODUCT(AB42:AE42,AB49:AE49)/AF42,"")</f>
        <v>0</v>
      </c>
      <c r="AG49" s="170">
        <v>0</v>
      </c>
      <c r="AH49" s="170">
        <v>0</v>
      </c>
      <c r="AI49" s="170">
        <v>0</v>
      </c>
      <c r="AJ49" s="170">
        <v>0</v>
      </c>
      <c r="AK49" s="169">
        <f>IFERROR(SUMPRODUCT(AG42:AJ42,AG49:AJ49)/AK42,"")</f>
        <v>0</v>
      </c>
      <c r="AL49" s="170"/>
      <c r="AM49" s="310"/>
      <c r="AN49"/>
      <c r="AO49"/>
      <c r="AP49"/>
      <c r="AQ49"/>
    </row>
    <row r="50" spans="1:43" s="82" customFormat="1" ht="11" customHeight="1" x14ac:dyDescent="0.2">
      <c r="A50" s="166" t="s">
        <v>106</v>
      </c>
      <c r="B50" s="103"/>
      <c r="C50" s="172"/>
      <c r="D50" s="172"/>
      <c r="E50" s="172"/>
      <c r="F50" s="172"/>
      <c r="G50" s="173"/>
      <c r="H50" s="172"/>
      <c r="I50" s="172"/>
      <c r="J50" s="172"/>
      <c r="K50" s="172"/>
      <c r="L50" s="173"/>
      <c r="M50" s="172"/>
      <c r="N50" s="172"/>
      <c r="O50" s="172"/>
      <c r="P50" s="172"/>
      <c r="Q50" s="173"/>
      <c r="R50" s="172">
        <f t="shared" ref="R50:AK50" si="30">IFERROR(SUMPRODUCT(R39:R42,R46:R49)/R43,"")</f>
        <v>0.2459774366561864</v>
      </c>
      <c r="S50" s="172">
        <f t="shared" si="30"/>
        <v>0.23588277340957831</v>
      </c>
      <c r="T50" s="172">
        <f t="shared" si="30"/>
        <v>0.2551874163319946</v>
      </c>
      <c r="U50" s="172">
        <f t="shared" si="30"/>
        <v>0.24459335973195245</v>
      </c>
      <c r="V50" s="173">
        <f t="shared" si="30"/>
        <v>0.24552983648332977</v>
      </c>
      <c r="W50" s="172">
        <f t="shared" si="30"/>
        <v>0.25420267085624509</v>
      </c>
      <c r="X50" s="172">
        <f t="shared" si="30"/>
        <v>0.2563100472235792</v>
      </c>
      <c r="Y50" s="172">
        <f t="shared" si="30"/>
        <v>0.27140351702403587</v>
      </c>
      <c r="Z50" s="172">
        <f t="shared" si="30"/>
        <v>0.28126649688770805</v>
      </c>
      <c r="AA50" s="173">
        <f t="shared" si="30"/>
        <v>0.26611185611737787</v>
      </c>
      <c r="AB50" s="172">
        <f t="shared" si="30"/>
        <v>0.27993779160186627</v>
      </c>
      <c r="AC50" s="172">
        <f t="shared" si="30"/>
        <v>0.30696202531645572</v>
      </c>
      <c r="AD50" s="172">
        <f t="shared" si="30"/>
        <v>0.31124807395993837</v>
      </c>
      <c r="AE50" s="172">
        <f t="shared" si="30"/>
        <v>0.30965147453083108</v>
      </c>
      <c r="AF50" s="173">
        <f t="shared" si="30"/>
        <v>0.30224719101123598</v>
      </c>
      <c r="AG50" s="172">
        <f t="shared" si="30"/>
        <v>0.30351906158357772</v>
      </c>
      <c r="AH50" s="172">
        <f t="shared" si="30"/>
        <v>0.31164901664145234</v>
      </c>
      <c r="AI50" s="172">
        <f t="shared" si="30"/>
        <v>0.30478955007256892</v>
      </c>
      <c r="AJ50" s="172">
        <f t="shared" si="30"/>
        <v>0.3201581027667984</v>
      </c>
      <c r="AK50" s="173">
        <f t="shared" si="30"/>
        <v>0.31028305266929418</v>
      </c>
      <c r="AL50" s="170"/>
      <c r="AM50" s="54"/>
      <c r="AN50" s="81"/>
      <c r="AO50" s="229"/>
      <c r="AP50"/>
      <c r="AQ50"/>
    </row>
    <row r="51" spans="1:43" s="82" customFormat="1" ht="11" customHeight="1" x14ac:dyDescent="0.15">
      <c r="A51" s="84"/>
      <c r="B51" s="13"/>
      <c r="C51" s="84"/>
      <c r="D51" s="84"/>
      <c r="E51" s="84"/>
      <c r="F51" s="84"/>
      <c r="G51" s="96"/>
      <c r="H51" s="85"/>
      <c r="I51" s="85"/>
      <c r="J51" s="85"/>
      <c r="K51" s="85"/>
      <c r="L51" s="96"/>
      <c r="M51" s="96"/>
      <c r="N51" s="96"/>
      <c r="O51" s="96"/>
      <c r="P51" s="96"/>
      <c r="Q51" s="96"/>
      <c r="R51" s="96"/>
      <c r="S51" s="96"/>
      <c r="T51" s="96"/>
      <c r="U51" s="96"/>
      <c r="V51" s="96"/>
      <c r="W51" s="96"/>
      <c r="X51" s="96"/>
      <c r="Y51" s="96"/>
      <c r="Z51" s="96"/>
      <c r="AA51" s="96"/>
      <c r="AB51" s="96"/>
      <c r="AC51" s="96"/>
      <c r="AD51" s="96"/>
      <c r="AE51" s="96"/>
      <c r="AF51" s="96"/>
      <c r="AG51" s="291"/>
      <c r="AH51" s="160"/>
      <c r="AI51" s="160"/>
      <c r="AJ51" s="96"/>
      <c r="AK51" s="96"/>
      <c r="AL51" s="160"/>
      <c r="AM51" s="160"/>
    </row>
    <row r="52" spans="1:43" ht="11.25" customHeight="1" x14ac:dyDescent="0.2">
      <c r="A52" s="139"/>
      <c r="Q52" s="310"/>
      <c r="R52" s="310"/>
      <c r="S52" s="310"/>
      <c r="T52" s="310"/>
      <c r="U52" s="310"/>
      <c r="V52" s="310"/>
      <c r="W52" s="310"/>
      <c r="X52" s="310"/>
      <c r="Y52" s="310"/>
      <c r="Z52" s="310"/>
      <c r="AA52" s="310"/>
      <c r="AB52" s="310"/>
      <c r="AC52" s="310"/>
      <c r="AD52" s="310"/>
      <c r="AE52" s="310"/>
      <c r="AF52" s="310"/>
      <c r="AG52" s="310"/>
      <c r="AH52" s="310"/>
      <c r="AI52" s="310"/>
      <c r="AJ52" s="310"/>
      <c r="AK52" s="310"/>
      <c r="AL52" s="457"/>
      <c r="AM52" s="310"/>
    </row>
    <row r="53" spans="1:43" ht="11.25" customHeight="1" x14ac:dyDescent="0.2">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row>
    <row r="54" spans="1:43" ht="11.25" customHeight="1" x14ac:dyDescent="0.2"/>
    <row r="55" spans="1:43" ht="11.25" customHeight="1" x14ac:dyDescent="0.2"/>
    <row r="56" spans="1:43" ht="11.25" customHeight="1" x14ac:dyDescent="0.2"/>
    <row r="57" spans="1:43" ht="11.25" customHeight="1" x14ac:dyDescent="0.2"/>
    <row r="58" spans="1:43" ht="11.25" customHeight="1" x14ac:dyDescent="0.2"/>
    <row r="59" spans="1:43" ht="11.25" customHeight="1" x14ac:dyDescent="0.2"/>
    <row r="60" spans="1:43" ht="11.25" customHeight="1" x14ac:dyDescent="0.2"/>
    <row r="61" spans="1:43" ht="11.25" customHeight="1" x14ac:dyDescent="0.2"/>
    <row r="62" spans="1:43" ht="11.25" customHeight="1" x14ac:dyDescent="0.2"/>
    <row r="63" spans="1:43" ht="11.25" customHeight="1" x14ac:dyDescent="0.2"/>
    <row r="64" spans="1:4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ecaa50da9e7ec0c4543372075e83d030">
  <xsd:schema xmlns:xsd="http://www.w3.org/2001/XMLSchema" xmlns:xs="http://www.w3.org/2001/XMLSchema" xmlns:p="http://schemas.microsoft.com/office/2006/metadata/properties" xmlns:ns2="c6df798e-8d17-45ad-b4e7-23f703483815" targetNamespace="http://schemas.microsoft.com/office/2006/metadata/properties" ma:root="true" ma:fieldsID="6ae77da015ddaf4d41358a8a9dd87711"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12C1C3-311B-4257-B560-F7E646169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4648D-F117-475C-B14E-D04F441B58A3}">
  <ds:schemaRefs>
    <ds:schemaRef ds:uri="http://schemas.microsoft.com/sharepoint/v3/contenttype/forms"/>
  </ds:schemaRefs>
</ds:datastoreItem>
</file>

<file path=customXml/itemProps3.xml><?xml version="1.0" encoding="utf-8"?>
<ds:datastoreItem xmlns:ds="http://schemas.openxmlformats.org/officeDocument/2006/customXml" ds:itemID="{B941DED3-F217-432B-B811-E218D04CC03C}">
  <ds:schemaRefs>
    <ds:schemaRef ds:uri="http://schemas.microsoft.com/office/2006/metadata/properties"/>
    <ds:schemaRef ds:uri="http://schemas.microsoft.com/office/infopath/2007/PartnerControls"/>
    <ds:schemaRef ds:uri="c6df798e-8d17-45ad-b4e7-23f70348381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16</vt:i4>
      </vt:variant>
    </vt:vector>
  </HeadingPairs>
  <TitlesOfParts>
    <vt:vector size="16" baseType="lpstr">
      <vt:lpstr>Cover</vt:lpstr>
      <vt:lpstr>Disclaimer</vt:lpstr>
      <vt:lpstr>Notes</vt:lpstr>
      <vt:lpstr>Allwyn Int'l Key financials</vt:lpstr>
      <vt:lpstr>Allwyn Int'l Cflow</vt:lpstr>
      <vt:lpstr>Allwyn Int'l Balance Sheet</vt:lpstr>
      <vt:lpstr>Allwyn Int'l Net debt</vt:lpstr>
      <vt:lpstr>Businesses&gt;&gt;</vt:lpstr>
      <vt:lpstr>Cont_Europe</vt:lpstr>
      <vt:lpstr>North_America</vt:lpstr>
      <vt:lpstr>United_Kingdom</vt:lpstr>
      <vt:lpstr>Betano</vt:lpstr>
      <vt:lpstr>Appendix&gt;&gt;</vt:lpstr>
      <vt:lpstr>Adj net income calc</vt:lpstr>
      <vt:lpstr>EBITDA adjs</vt:lpstr>
      <vt:lpstr>Ownership Interest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PETERA Martin</cp:lastModifiedBy>
  <dcterms:created xsi:type="dcterms:W3CDTF">2026-03-19T08:07:33Z</dcterms:created>
  <dcterms:modified xsi:type="dcterms:W3CDTF">2026-03-19T09:15:23Z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0x0101004F36CC8B2C6FE340B0893DEB9D68C46B</vt:lpwstr>
  </property>
</Properties>
</file>